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qn0002\Box\ERA Office (AU use only)\3. Grants &amp; Agreements Module\Endeavor Excel Budget Template\"/>
    </mc:Choice>
  </mc:AlternateContent>
  <xr:revisionPtr revIDLastSave="0" documentId="13_ncr:1_{97790FD3-2BA3-443F-A0C5-A78DA4002DE7}" xr6:coauthVersionLast="47" xr6:coauthVersionMax="47" xr10:uidLastSave="{00000000-0000-0000-0000-000000000000}"/>
  <bookViews>
    <workbookView xWindow="-120" yWindow="-120" windowWidth="29040" windowHeight="15720" xr2:uid="{C5F53201-D1F5-4B42-B920-D0D436EBBA2D}"/>
  </bookViews>
  <sheets>
    <sheet name="Tuitio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H99" i="1"/>
  <c r="I99" i="1"/>
  <c r="J99" i="1"/>
  <c r="F99" i="1"/>
  <c r="G90" i="1"/>
  <c r="H90" i="1"/>
  <c r="I90" i="1"/>
  <c r="J90" i="1"/>
  <c r="F90" i="1"/>
  <c r="G87" i="1"/>
  <c r="H87" i="1"/>
  <c r="I87" i="1"/>
  <c r="J87" i="1"/>
  <c r="F87" i="1"/>
  <c r="G78" i="1"/>
  <c r="H78" i="1"/>
  <c r="I78" i="1"/>
  <c r="J78" i="1"/>
  <c r="F78" i="1"/>
  <c r="G75" i="1"/>
  <c r="H75" i="1"/>
  <c r="I75" i="1"/>
  <c r="J75" i="1"/>
  <c r="F75" i="1"/>
  <c r="G66" i="1"/>
  <c r="H66" i="1"/>
  <c r="I66" i="1"/>
  <c r="J66" i="1"/>
  <c r="F66" i="1"/>
  <c r="G63" i="1"/>
  <c r="H63" i="1"/>
  <c r="I63" i="1"/>
  <c r="J63" i="1"/>
  <c r="F63" i="1"/>
  <c r="G54" i="1"/>
  <c r="H54" i="1"/>
  <c r="I54" i="1"/>
  <c r="J54" i="1"/>
  <c r="F54" i="1"/>
  <c r="G51" i="1"/>
  <c r="H51" i="1"/>
  <c r="I51" i="1"/>
  <c r="J51" i="1"/>
  <c r="F51" i="1"/>
  <c r="G42" i="1"/>
  <c r="H42" i="1"/>
  <c r="I42" i="1"/>
  <c r="J42" i="1"/>
  <c r="F42" i="1"/>
  <c r="G39" i="1"/>
  <c r="H39" i="1"/>
  <c r="I39" i="1"/>
  <c r="J39" i="1"/>
  <c r="F39" i="1"/>
  <c r="F58" i="1"/>
  <c r="G58" i="1"/>
  <c r="H58" i="1"/>
  <c r="I58" i="1"/>
  <c r="J58" i="1"/>
  <c r="G30" i="1"/>
  <c r="H30" i="1"/>
  <c r="I30" i="1"/>
  <c r="J30" i="1"/>
  <c r="F30" i="1"/>
  <c r="J89" i="1"/>
  <c r="J88" i="1"/>
  <c r="J77" i="1"/>
  <c r="J76" i="1"/>
  <c r="J65" i="1"/>
  <c r="J64" i="1"/>
  <c r="J53" i="1"/>
  <c r="J52" i="1"/>
  <c r="J41" i="1"/>
  <c r="J40" i="1"/>
  <c r="J29" i="1"/>
  <c r="J28" i="1"/>
  <c r="J98" i="1"/>
  <c r="J97" i="1"/>
  <c r="J96" i="1"/>
  <c r="J95" i="1"/>
  <c r="J94" i="1"/>
  <c r="J93" i="1"/>
  <c r="J92" i="1"/>
  <c r="J91" i="1"/>
  <c r="J86" i="1"/>
  <c r="J85" i="1"/>
  <c r="J84" i="1"/>
  <c r="J83" i="1"/>
  <c r="J82" i="1"/>
  <c r="J81" i="1"/>
  <c r="J80" i="1"/>
  <c r="J79" i="1"/>
  <c r="J74" i="1"/>
  <c r="J73" i="1"/>
  <c r="J72" i="1"/>
  <c r="J71" i="1"/>
  <c r="J70" i="1"/>
  <c r="J69" i="1"/>
  <c r="J68" i="1"/>
  <c r="J67" i="1"/>
  <c r="J62" i="1"/>
  <c r="J61" i="1"/>
  <c r="J60" i="1"/>
  <c r="J59" i="1"/>
  <c r="J57" i="1"/>
  <c r="J56" i="1"/>
  <c r="J55" i="1"/>
  <c r="J50" i="1"/>
  <c r="J49" i="1"/>
  <c r="J48" i="1"/>
  <c r="J47" i="1"/>
  <c r="J46" i="1"/>
  <c r="J45" i="1"/>
  <c r="J44" i="1"/>
  <c r="J43" i="1"/>
  <c r="J38" i="1"/>
  <c r="J37" i="1"/>
  <c r="J36" i="1"/>
  <c r="J35" i="1"/>
  <c r="J34" i="1"/>
  <c r="J33" i="1"/>
  <c r="J32" i="1"/>
  <c r="J31" i="1"/>
  <c r="J26" i="1"/>
  <c r="J25" i="1"/>
  <c r="J24" i="1"/>
  <c r="J23" i="1"/>
  <c r="J22" i="1"/>
  <c r="J21" i="1"/>
  <c r="J20" i="1"/>
  <c r="J10" i="1"/>
  <c r="B18" i="1"/>
  <c r="K9" i="1" l="1"/>
  <c r="K8" i="1"/>
  <c r="E99" i="1" s="1"/>
  <c r="C19" i="1"/>
  <c r="D18" i="1"/>
  <c r="E54" i="1" l="1"/>
  <c r="E42" i="1"/>
  <c r="E30" i="1"/>
  <c r="E66" i="1"/>
  <c r="E90" i="1"/>
  <c r="E63" i="1"/>
  <c r="E78" i="1"/>
  <c r="D27" i="1"/>
  <c r="D39" i="1" s="1"/>
  <c r="D51" i="1" s="1"/>
  <c r="D30" i="1"/>
  <c r="D42" i="1" s="1"/>
  <c r="D54" i="1" s="1"/>
  <c r="D66" i="1" s="1"/>
  <c r="D78" i="1" s="1"/>
  <c r="D90" i="1" s="1"/>
  <c r="C20" i="1"/>
  <c r="B19" i="1"/>
  <c r="D19" i="1"/>
  <c r="D31" i="1" s="1"/>
  <c r="D43" i="1" s="1"/>
  <c r="D55" i="1" s="1"/>
  <c r="D67" i="1" s="1"/>
  <c r="D79" i="1" s="1"/>
  <c r="D91" i="1" s="1"/>
  <c r="E20" i="1" l="1"/>
  <c r="B20" i="1"/>
  <c r="C21" i="1"/>
  <c r="D63" i="1"/>
  <c r="D75" i="1" s="1"/>
  <c r="D87" i="1" s="1"/>
  <c r="D99" i="1" s="1"/>
  <c r="D20" i="1"/>
  <c r="D32" i="1" s="1"/>
  <c r="D44" i="1" s="1"/>
  <c r="D56" i="1" s="1"/>
  <c r="D68" i="1" s="1"/>
  <c r="D80" i="1" s="1"/>
  <c r="D92" i="1" s="1"/>
  <c r="D23" i="1"/>
  <c r="D35" i="1" s="1"/>
  <c r="D47" i="1" s="1"/>
  <c r="D59" i="1" s="1"/>
  <c r="D71" i="1" s="1"/>
  <c r="D83" i="1" s="1"/>
  <c r="D95" i="1" s="1"/>
  <c r="D26" i="1"/>
  <c r="D38" i="1" s="1"/>
  <c r="D50" i="1" s="1"/>
  <c r="D62" i="1" s="1"/>
  <c r="D74" i="1" s="1"/>
  <c r="D86" i="1" s="1"/>
  <c r="D98" i="1" s="1"/>
  <c r="D24" i="1"/>
  <c r="D36" i="1" s="1"/>
  <c r="D48" i="1" s="1"/>
  <c r="D60" i="1" s="1"/>
  <c r="D72" i="1" s="1"/>
  <c r="D84" i="1" s="1"/>
  <c r="D96" i="1" s="1"/>
  <c r="D21" i="1"/>
  <c r="D25" i="1"/>
  <c r="D37" i="1" s="1"/>
  <c r="D49" i="1" s="1"/>
  <c r="D61" i="1" s="1"/>
  <c r="D73" i="1" s="1"/>
  <c r="D85" i="1" s="1"/>
  <c r="D97" i="1" s="1"/>
  <c r="D22" i="1"/>
  <c r="D34" i="1" s="1"/>
  <c r="D46" i="1" s="1"/>
  <c r="D58" i="1" s="1"/>
  <c r="D70" i="1" s="1"/>
  <c r="D82" i="1" s="1"/>
  <c r="D94" i="1" s="1"/>
  <c r="E21" i="1" l="1"/>
  <c r="I21" i="1"/>
  <c r="I20" i="1"/>
  <c r="C22" i="1"/>
  <c r="I22" i="1" s="1"/>
  <c r="G20" i="1"/>
  <c r="H20" i="1"/>
  <c r="B21" i="1"/>
  <c r="F21" i="1"/>
  <c r="H21" i="1"/>
  <c r="G21" i="1"/>
  <c r="F20" i="1"/>
  <c r="B22" i="1"/>
  <c r="H22" i="1"/>
  <c r="G22" i="1"/>
  <c r="D33" i="1"/>
  <c r="D45" i="1" s="1"/>
  <c r="D57" i="1" s="1"/>
  <c r="D69" i="1" s="1"/>
  <c r="D81" i="1" s="1"/>
  <c r="D93" i="1" s="1"/>
  <c r="C23" i="1"/>
  <c r="I23" i="1" s="1"/>
  <c r="E22" i="1" l="1"/>
  <c r="F22" i="1"/>
  <c r="B23" i="1"/>
  <c r="G23" i="1"/>
  <c r="H23" i="1"/>
  <c r="F23" i="1"/>
  <c r="E23" i="1"/>
  <c r="C24" i="1"/>
  <c r="I24" i="1" s="1"/>
  <c r="B24" i="1" l="1"/>
  <c r="H24" i="1"/>
  <c r="G24" i="1"/>
  <c r="F24" i="1"/>
  <c r="E24" i="1"/>
  <c r="C25" i="1"/>
  <c r="B25" i="1" l="1"/>
  <c r="I25" i="1"/>
  <c r="H25" i="1"/>
  <c r="G25" i="1"/>
  <c r="F25" i="1"/>
  <c r="E25" i="1"/>
  <c r="C26" i="1"/>
  <c r="I26" i="1" s="1"/>
  <c r="C27" i="1" l="1"/>
  <c r="B26" i="1"/>
  <c r="H26" i="1"/>
  <c r="G26" i="1"/>
  <c r="F26" i="1"/>
  <c r="E26" i="1"/>
  <c r="C28" i="1" l="1"/>
  <c r="I28" i="1" s="1"/>
  <c r="B27" i="1"/>
  <c r="E27" i="1"/>
  <c r="G27" i="1"/>
  <c r="J27" i="1"/>
  <c r="F27" i="1"/>
  <c r="H27" i="1"/>
  <c r="I27" i="1"/>
  <c r="B28" i="1" l="1"/>
  <c r="H28" i="1"/>
  <c r="G28" i="1"/>
  <c r="C29" i="1"/>
  <c r="I29" i="1" s="1"/>
  <c r="F28" i="1"/>
  <c r="E28" i="1"/>
  <c r="B29" i="1" l="1"/>
  <c r="E29" i="1"/>
  <c r="H29" i="1"/>
  <c r="G29" i="1"/>
  <c r="F29" i="1"/>
  <c r="C30" i="1"/>
  <c r="J13" i="1"/>
  <c r="B30" i="1" l="1"/>
  <c r="C31" i="1"/>
  <c r="I31" i="1" s="1"/>
  <c r="B31" i="1" l="1"/>
  <c r="F31" i="1"/>
  <c r="C32" i="1"/>
  <c r="I32" i="1" s="1"/>
  <c r="E31" i="1"/>
  <c r="G31" i="1"/>
  <c r="H31" i="1"/>
  <c r="B32" i="1" l="1"/>
  <c r="C33" i="1"/>
  <c r="I33" i="1" s="1"/>
  <c r="E32" i="1"/>
  <c r="F32" i="1"/>
  <c r="H32" i="1"/>
  <c r="G32" i="1"/>
  <c r="B33" i="1" l="1"/>
  <c r="F33" i="1"/>
  <c r="H33" i="1"/>
  <c r="C34" i="1"/>
  <c r="I34" i="1" s="1"/>
  <c r="E33" i="1"/>
  <c r="G33" i="1"/>
  <c r="B34" i="1" l="1"/>
  <c r="C35" i="1"/>
  <c r="I35" i="1" s="1"/>
  <c r="E34" i="1"/>
  <c r="F34" i="1"/>
  <c r="H34" i="1"/>
  <c r="G34" i="1"/>
  <c r="C36" i="1" l="1"/>
  <c r="I36" i="1" s="1"/>
  <c r="B35" i="1"/>
  <c r="G35" i="1"/>
  <c r="H35" i="1"/>
  <c r="F35" i="1"/>
  <c r="E35" i="1"/>
  <c r="C37" i="1" l="1"/>
  <c r="I37" i="1" s="1"/>
  <c r="B36" i="1"/>
  <c r="G36" i="1"/>
  <c r="F36" i="1"/>
  <c r="H36" i="1"/>
  <c r="E36" i="1"/>
  <c r="C38" i="1" l="1"/>
  <c r="I38" i="1" s="1"/>
  <c r="B37" i="1"/>
  <c r="E37" i="1"/>
  <c r="H37" i="1"/>
  <c r="G37" i="1"/>
  <c r="F37" i="1"/>
  <c r="C39" i="1" l="1"/>
  <c r="B38" i="1"/>
  <c r="H38" i="1"/>
  <c r="F38" i="1"/>
  <c r="G38" i="1"/>
  <c r="E38" i="1"/>
  <c r="C40" i="1" l="1"/>
  <c r="I40" i="1" s="1"/>
  <c r="B39" i="1"/>
  <c r="E39" i="1"/>
  <c r="B40" i="1" l="1"/>
  <c r="H40" i="1"/>
  <c r="G40" i="1"/>
  <c r="F40" i="1"/>
  <c r="C41" i="1"/>
  <c r="I41" i="1" s="1"/>
  <c r="E40" i="1"/>
  <c r="B41" i="1" l="1"/>
  <c r="H41" i="1"/>
  <c r="E41" i="1"/>
  <c r="F41" i="1"/>
  <c r="C42" i="1"/>
  <c r="G41" i="1"/>
  <c r="C43" i="1" l="1"/>
  <c r="I43" i="1" s="1"/>
  <c r="B42" i="1"/>
  <c r="C44" i="1" l="1"/>
  <c r="I44" i="1" s="1"/>
  <c r="B43" i="1"/>
  <c r="H43" i="1"/>
  <c r="G43" i="1"/>
  <c r="E43" i="1"/>
  <c r="F43" i="1"/>
  <c r="B44" i="1" l="1"/>
  <c r="C45" i="1"/>
  <c r="I45" i="1" s="1"/>
  <c r="F44" i="1"/>
  <c r="H44" i="1"/>
  <c r="G44" i="1"/>
  <c r="E44" i="1"/>
  <c r="B45" i="1" l="1"/>
  <c r="C46" i="1"/>
  <c r="I46" i="1" s="1"/>
  <c r="H45" i="1"/>
  <c r="G45" i="1"/>
  <c r="E45" i="1"/>
  <c r="F45" i="1"/>
  <c r="B46" i="1" l="1"/>
  <c r="C47" i="1"/>
  <c r="I47" i="1" s="1"/>
  <c r="H46" i="1"/>
  <c r="G46" i="1"/>
  <c r="F46" i="1"/>
  <c r="E46" i="1"/>
  <c r="C48" i="1" l="1"/>
  <c r="I48" i="1" s="1"/>
  <c r="B47" i="1"/>
  <c r="H47" i="1"/>
  <c r="G47" i="1"/>
  <c r="E47" i="1"/>
  <c r="F47" i="1"/>
  <c r="C49" i="1" l="1"/>
  <c r="I49" i="1" s="1"/>
  <c r="B48" i="1"/>
  <c r="H48" i="1"/>
  <c r="F48" i="1"/>
  <c r="G48" i="1"/>
  <c r="E48" i="1"/>
  <c r="C50" i="1" l="1"/>
  <c r="I50" i="1" s="1"/>
  <c r="B49" i="1"/>
  <c r="G49" i="1"/>
  <c r="H49" i="1"/>
  <c r="F49" i="1"/>
  <c r="E49" i="1"/>
  <c r="C51" i="1" l="1"/>
  <c r="B50" i="1"/>
  <c r="E50" i="1"/>
  <c r="G50" i="1"/>
  <c r="H50" i="1"/>
  <c r="F50" i="1"/>
  <c r="C52" i="1" l="1"/>
  <c r="I52" i="1" s="1"/>
  <c r="B51" i="1"/>
  <c r="E51" i="1"/>
  <c r="B52" i="1" l="1"/>
  <c r="H52" i="1"/>
  <c r="F52" i="1"/>
  <c r="C53" i="1"/>
  <c r="I53" i="1" s="1"/>
  <c r="G52" i="1"/>
  <c r="E52" i="1"/>
  <c r="B53" i="1" l="1"/>
  <c r="C54" i="1"/>
  <c r="E53" i="1"/>
  <c r="H53" i="1"/>
  <c r="F53" i="1"/>
  <c r="G53" i="1"/>
  <c r="C55" i="1" l="1"/>
  <c r="I55" i="1" s="1"/>
  <c r="B54" i="1"/>
  <c r="C56" i="1" l="1"/>
  <c r="I56" i="1" s="1"/>
  <c r="B55" i="1"/>
  <c r="H55" i="1"/>
  <c r="G55" i="1"/>
  <c r="F55" i="1"/>
  <c r="E55" i="1"/>
  <c r="C57" i="1" l="1"/>
  <c r="I57" i="1" s="1"/>
  <c r="B56" i="1"/>
  <c r="H56" i="1"/>
  <c r="F56" i="1"/>
  <c r="G56" i="1"/>
  <c r="E56" i="1"/>
  <c r="C58" i="1" l="1"/>
  <c r="B57" i="1"/>
  <c r="H57" i="1"/>
  <c r="F57" i="1"/>
  <c r="E57" i="1"/>
  <c r="G57" i="1"/>
  <c r="C59" i="1" l="1"/>
  <c r="I59" i="1" s="1"/>
  <c r="B58" i="1"/>
  <c r="E58" i="1"/>
  <c r="C60" i="1" l="1"/>
  <c r="I60" i="1" s="1"/>
  <c r="B59" i="1"/>
  <c r="H59" i="1"/>
  <c r="G59" i="1"/>
  <c r="E59" i="1"/>
  <c r="F59" i="1"/>
  <c r="C61" i="1" l="1"/>
  <c r="I61" i="1" s="1"/>
  <c r="B60" i="1"/>
  <c r="G60" i="1"/>
  <c r="H60" i="1"/>
  <c r="F60" i="1"/>
  <c r="E60" i="1"/>
  <c r="C62" i="1" l="1"/>
  <c r="I62" i="1" s="1"/>
  <c r="B61" i="1"/>
  <c r="G61" i="1"/>
  <c r="F61" i="1"/>
  <c r="H61" i="1"/>
  <c r="E61" i="1"/>
  <c r="C63" i="1" l="1"/>
  <c r="B62" i="1"/>
  <c r="H62" i="1"/>
  <c r="F62" i="1"/>
  <c r="G62" i="1"/>
  <c r="E62" i="1"/>
  <c r="C64" i="1" l="1"/>
  <c r="I64" i="1" s="1"/>
  <c r="B63" i="1"/>
  <c r="B64" i="1" l="1"/>
  <c r="C65" i="1"/>
  <c r="I65" i="1" s="1"/>
  <c r="E64" i="1"/>
  <c r="H64" i="1"/>
  <c r="G64" i="1"/>
  <c r="F64" i="1"/>
  <c r="C66" i="1" l="1"/>
  <c r="B65" i="1"/>
  <c r="H65" i="1"/>
  <c r="G65" i="1"/>
  <c r="F65" i="1"/>
  <c r="E65" i="1"/>
  <c r="C67" i="1" l="1"/>
  <c r="I67" i="1" s="1"/>
  <c r="B66" i="1"/>
  <c r="C68" i="1" l="1"/>
  <c r="I68" i="1" s="1"/>
  <c r="B67" i="1"/>
  <c r="H67" i="1"/>
  <c r="F67" i="1"/>
  <c r="G67" i="1"/>
  <c r="E67" i="1"/>
  <c r="C69" i="1" l="1"/>
  <c r="I69" i="1" s="1"/>
  <c r="B68" i="1"/>
  <c r="H68" i="1"/>
  <c r="G68" i="1"/>
  <c r="F68" i="1"/>
  <c r="E68" i="1"/>
  <c r="C70" i="1" l="1"/>
  <c r="I70" i="1" s="1"/>
  <c r="B69" i="1"/>
  <c r="F69" i="1"/>
  <c r="H69" i="1"/>
  <c r="E69" i="1"/>
  <c r="G69" i="1"/>
  <c r="C71" i="1" l="1"/>
  <c r="I71" i="1" s="1"/>
  <c r="B70" i="1"/>
  <c r="H70" i="1"/>
  <c r="G70" i="1"/>
  <c r="F70" i="1"/>
  <c r="E70" i="1"/>
  <c r="C72" i="1" l="1"/>
  <c r="I72" i="1" s="1"/>
  <c r="B71" i="1"/>
  <c r="G71" i="1"/>
  <c r="E71" i="1"/>
  <c r="F71" i="1"/>
  <c r="H71" i="1"/>
  <c r="C73" i="1" l="1"/>
  <c r="I73" i="1" s="1"/>
  <c r="B72" i="1"/>
  <c r="F72" i="1"/>
  <c r="G72" i="1"/>
  <c r="H72" i="1"/>
  <c r="E72" i="1"/>
  <c r="C74" i="1" l="1"/>
  <c r="I74" i="1" s="1"/>
  <c r="B73" i="1"/>
  <c r="E73" i="1"/>
  <c r="H73" i="1"/>
  <c r="G73" i="1"/>
  <c r="F73" i="1"/>
  <c r="C75" i="1" l="1"/>
  <c r="B74" i="1"/>
  <c r="H74" i="1"/>
  <c r="E74" i="1"/>
  <c r="F74" i="1"/>
  <c r="G74" i="1"/>
  <c r="C76" i="1" l="1"/>
  <c r="I76" i="1" s="1"/>
  <c r="B75" i="1"/>
  <c r="E75" i="1"/>
  <c r="B76" i="1" l="1"/>
  <c r="C77" i="1"/>
  <c r="I77" i="1" s="1"/>
  <c r="H76" i="1"/>
  <c r="G76" i="1"/>
  <c r="F76" i="1"/>
  <c r="E76" i="1"/>
  <c r="B77" i="1" l="1"/>
  <c r="H77" i="1"/>
  <c r="F77" i="1"/>
  <c r="G77" i="1"/>
  <c r="C78" i="1"/>
  <c r="E77" i="1"/>
  <c r="C79" i="1" l="1"/>
  <c r="I79" i="1" s="1"/>
  <c r="B78" i="1"/>
  <c r="C80" i="1" l="1"/>
  <c r="I80" i="1" s="1"/>
  <c r="B79" i="1"/>
  <c r="H79" i="1"/>
  <c r="G79" i="1"/>
  <c r="F79" i="1"/>
  <c r="E79" i="1"/>
  <c r="C81" i="1" l="1"/>
  <c r="I81" i="1" s="1"/>
  <c r="B80" i="1"/>
  <c r="G80" i="1"/>
  <c r="F80" i="1"/>
  <c r="H80" i="1"/>
  <c r="E80" i="1"/>
  <c r="C82" i="1" l="1"/>
  <c r="I82" i="1" s="1"/>
  <c r="B81" i="1"/>
  <c r="H81" i="1"/>
  <c r="G81" i="1"/>
  <c r="E81" i="1"/>
  <c r="F81" i="1"/>
  <c r="C83" i="1" l="1"/>
  <c r="I83" i="1" s="1"/>
  <c r="B82" i="1"/>
  <c r="G82" i="1"/>
  <c r="H82" i="1"/>
  <c r="F82" i="1"/>
  <c r="E82" i="1"/>
  <c r="C84" i="1" l="1"/>
  <c r="I84" i="1" s="1"/>
  <c r="B83" i="1"/>
  <c r="G83" i="1"/>
  <c r="F83" i="1"/>
  <c r="H83" i="1"/>
  <c r="E83" i="1"/>
  <c r="C85" i="1" l="1"/>
  <c r="I85" i="1" s="1"/>
  <c r="B84" i="1"/>
  <c r="G84" i="1"/>
  <c r="F84" i="1"/>
  <c r="E84" i="1"/>
  <c r="H84" i="1"/>
  <c r="C86" i="1" l="1"/>
  <c r="I86" i="1" s="1"/>
  <c r="B85" i="1"/>
  <c r="G85" i="1"/>
  <c r="H85" i="1"/>
  <c r="F85" i="1"/>
  <c r="E85" i="1"/>
  <c r="C87" i="1" l="1"/>
  <c r="B86" i="1"/>
  <c r="G86" i="1"/>
  <c r="F86" i="1"/>
  <c r="E86" i="1"/>
  <c r="H86" i="1"/>
  <c r="C88" i="1" l="1"/>
  <c r="I88" i="1" s="1"/>
  <c r="B87" i="1"/>
  <c r="E87" i="1"/>
  <c r="B88" i="1" l="1"/>
  <c r="H88" i="1"/>
  <c r="C89" i="1"/>
  <c r="I89" i="1" s="1"/>
  <c r="G88" i="1"/>
  <c r="F88" i="1"/>
  <c r="E88" i="1"/>
  <c r="B89" i="1" l="1"/>
  <c r="H89" i="1"/>
  <c r="G89" i="1"/>
  <c r="F89" i="1"/>
  <c r="C90" i="1"/>
  <c r="E89" i="1"/>
  <c r="C91" i="1" l="1"/>
  <c r="I91" i="1" s="1"/>
  <c r="B90" i="1"/>
  <c r="C92" i="1" l="1"/>
  <c r="I92" i="1" s="1"/>
  <c r="B91" i="1"/>
  <c r="G91" i="1"/>
  <c r="F91" i="1"/>
  <c r="E91" i="1"/>
  <c r="H91" i="1"/>
  <c r="C93" i="1" l="1"/>
  <c r="I93" i="1" s="1"/>
  <c r="B92" i="1"/>
  <c r="G92" i="1"/>
  <c r="F92" i="1"/>
  <c r="E92" i="1"/>
  <c r="H92" i="1"/>
  <c r="C94" i="1" l="1"/>
  <c r="I94" i="1" s="1"/>
  <c r="I10" i="1" s="1"/>
  <c r="I13" i="1" s="1"/>
  <c r="B93" i="1"/>
  <c r="H93" i="1"/>
  <c r="F93" i="1"/>
  <c r="E93" i="1"/>
  <c r="G93" i="1"/>
  <c r="C95" i="1" l="1"/>
  <c r="I95" i="1" s="1"/>
  <c r="B94" i="1"/>
  <c r="H94" i="1"/>
  <c r="H10" i="1" s="1"/>
  <c r="H13" i="1" s="1"/>
  <c r="G94" i="1"/>
  <c r="G10" i="1" s="1"/>
  <c r="G13" i="1" s="1"/>
  <c r="E94" i="1"/>
  <c r="F94" i="1"/>
  <c r="F10" i="1" s="1"/>
  <c r="F13" i="1" s="1"/>
  <c r="K13" i="1" l="1"/>
  <c r="K10" i="1"/>
  <c r="C96" i="1"/>
  <c r="I96" i="1" s="1"/>
  <c r="B95" i="1"/>
  <c r="H95" i="1"/>
  <c r="G95" i="1"/>
  <c r="F95" i="1"/>
  <c r="E95" i="1"/>
  <c r="C97" i="1" l="1"/>
  <c r="I97" i="1" s="1"/>
  <c r="B96" i="1"/>
  <c r="G96" i="1"/>
  <c r="F96" i="1"/>
  <c r="E96" i="1"/>
  <c r="H96" i="1"/>
  <c r="C98" i="1" l="1"/>
  <c r="I98" i="1" s="1"/>
  <c r="B97" i="1"/>
  <c r="F97" i="1"/>
  <c r="E97" i="1"/>
  <c r="H97" i="1"/>
  <c r="G97" i="1"/>
  <c r="B98" i="1" l="1"/>
  <c r="C99" i="1"/>
  <c r="G98" i="1"/>
  <c r="F98" i="1"/>
  <c r="H98" i="1"/>
  <c r="E98" i="1"/>
  <c r="B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Quintero Naranjo</author>
  </authors>
  <commentList>
    <comment ref="C18" authorId="0" shapeId="0" xr:uid="{C1C95C39-7C19-49AA-9D5D-C2DD51108743}">
      <text>
        <r>
          <rPr>
            <b/>
            <sz val="9"/>
            <color indexed="81"/>
            <rFont val="Tahoma"/>
            <family val="2"/>
          </rPr>
          <t>Silvia Quintero Naranjo:</t>
        </r>
        <r>
          <rPr>
            <sz val="9"/>
            <color indexed="81"/>
            <rFont val="Tahoma"/>
            <family val="2"/>
          </rPr>
          <t xml:space="preserve">
Update with the base academic year, if needed. </t>
        </r>
      </text>
    </comment>
    <comment ref="D18" authorId="0" shapeId="0" xr:uid="{91BA1C23-ADDC-4657-BDBC-8666A3CA411F}">
      <text>
        <r>
          <rPr>
            <b/>
            <sz val="9"/>
            <color indexed="81"/>
            <rFont val="Tahoma"/>
            <family val="2"/>
          </rPr>
          <t>Silvia Quintero Naranjo:</t>
        </r>
        <r>
          <rPr>
            <sz val="9"/>
            <color indexed="81"/>
            <rFont val="Tahoma"/>
            <family val="2"/>
          </rPr>
          <t xml:space="preserve">
(Only update if you modified C18)
Enter the actual tuition amount for your base year. All other years will populate with the escalation factor in C10.</t>
        </r>
      </text>
    </comment>
  </commentList>
</comments>
</file>

<file path=xl/sharedStrings.xml><?xml version="1.0" encoding="utf-8"?>
<sst xmlns="http://schemas.openxmlformats.org/spreadsheetml/2006/main" count="27" uniqueCount="27">
  <si>
    <t>Period 1</t>
  </si>
  <si>
    <t>Period 2</t>
  </si>
  <si>
    <t>Period 3</t>
  </si>
  <si>
    <t>Period 4</t>
  </si>
  <si>
    <t>Period 5</t>
  </si>
  <si>
    <t>Start Date</t>
  </si>
  <si>
    <t>End Date</t>
  </si>
  <si>
    <t>Tuition Calculation</t>
  </si>
  <si>
    <t>Academic Year</t>
  </si>
  <si>
    <t>Month</t>
  </si>
  <si>
    <t>Amount</t>
  </si>
  <si>
    <t>% within POP</t>
  </si>
  <si>
    <t>Total</t>
  </si>
  <si>
    <t>$ in Period 1</t>
  </si>
  <si>
    <t>$ in Period 2</t>
  </si>
  <si>
    <t>$ in Period 3</t>
  </si>
  <si>
    <t>$ in Period 4</t>
  </si>
  <si>
    <t>$ in Period 5</t>
  </si>
  <si>
    <t>Student %Effort</t>
  </si>
  <si>
    <t>Tuition Calculator for 
Sponsored Projects</t>
  </si>
  <si>
    <t>PoP Tuition</t>
  </si>
  <si>
    <t>Ecalation</t>
  </si>
  <si>
    <t>Instructions:</t>
  </si>
  <si>
    <t>Fill out the light blue cells. All other cells will auto-calculate</t>
  </si>
  <si>
    <t>* Tuition is assessed monthly for the period 8/16 – 5/15 of each academic year (AY). For May and August allocations each year, the amount is one-half of the monthly amount to align with the academic calendar.</t>
  </si>
  <si>
    <t>* This tuition calculator estimates tuition costs based on the project’s period of performance and the student’s overall effort, calculated from their annual salary. For example, if a student's annual salary is $20,000 and gives 40% effort to the project, the tuition cost will be 40% of the tuition amount for the period of performance.</t>
  </si>
  <si>
    <t>V 10.27.25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</si>
</sst>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3F5666"/>
      <name val="Arial"/>
      <family val="2"/>
    </font>
    <font>
      <sz val="11"/>
      <color theme="0" tint="-0.249977111117893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10" fontId="0" fillId="0" borderId="0" xfId="2" applyNumberFormat="1" applyFont="1" applyBorder="1"/>
    <xf numFmtId="0" fontId="4" fillId="0" borderId="0" xfId="0" applyFont="1"/>
    <xf numFmtId="49" fontId="0" fillId="0" borderId="0" xfId="0" applyNumberFormat="1" applyAlignment="1">
      <alignment horizontal="right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0" applyNumberFormat="1" applyFont="1"/>
    <xf numFmtId="3" fontId="6" fillId="0" borderId="0" xfId="0" applyNumberFormat="1" applyFont="1"/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2" fillId="2" borderId="0" xfId="0" applyFont="1" applyFill="1" applyAlignment="1">
      <alignment horizontal="center"/>
    </xf>
    <xf numFmtId="43" fontId="0" fillId="0" borderId="0" xfId="1" applyFont="1" applyBorder="1"/>
    <xf numFmtId="14" fontId="0" fillId="4" borderId="0" xfId="0" applyNumberFormat="1" applyFill="1"/>
    <xf numFmtId="43" fontId="3" fillId="0" borderId="0" xfId="1" applyFont="1" applyFill="1" applyBorder="1"/>
    <xf numFmtId="9" fontId="3" fillId="0" borderId="1" xfId="0" applyNumberFormat="1" applyFont="1" applyBorder="1"/>
    <xf numFmtId="9" fontId="0" fillId="4" borderId="2" xfId="0" applyNumberFormat="1" applyFill="1" applyBorder="1"/>
    <xf numFmtId="9" fontId="0" fillId="0" borderId="3" xfId="0" applyNumberFormat="1" applyBorder="1"/>
    <xf numFmtId="9" fontId="3" fillId="0" borderId="7" xfId="0" applyNumberFormat="1" applyFont="1" applyBorder="1"/>
    <xf numFmtId="43" fontId="3" fillId="6" borderId="6" xfId="1" applyFont="1" applyFill="1" applyBorder="1"/>
    <xf numFmtId="43" fontId="3" fillId="3" borderId="8" xfId="0" applyNumberFormat="1" applyFont="1" applyFill="1" applyBorder="1"/>
    <xf numFmtId="0" fontId="8" fillId="2" borderId="1" xfId="0" applyFont="1" applyFill="1" applyBorder="1"/>
    <xf numFmtId="0" fontId="2" fillId="2" borderId="3" xfId="0" applyFont="1" applyFill="1" applyBorder="1" applyAlignment="1">
      <alignment horizontal="right"/>
    </xf>
    <xf numFmtId="14" fontId="7" fillId="3" borderId="5" xfId="0" applyNumberFormat="1" applyFont="1" applyFill="1" applyBorder="1" applyAlignment="1">
      <alignment horizontal="right"/>
    </xf>
    <xf numFmtId="43" fontId="3" fillId="0" borderId="5" xfId="0" applyNumberFormat="1" applyFont="1" applyBorder="1"/>
    <xf numFmtId="0" fontId="3" fillId="0" borderId="1" xfId="0" applyFont="1" applyBorder="1"/>
    <xf numFmtId="14" fontId="0" fillId="4" borderId="2" xfId="0" applyNumberFormat="1" applyFill="1" applyBorder="1"/>
    <xf numFmtId="14" fontId="7" fillId="3" borderId="3" xfId="0" applyNumberFormat="1" applyFont="1" applyFill="1" applyBorder="1" applyAlignment="1">
      <alignment horizontal="right"/>
    </xf>
    <xf numFmtId="0" fontId="3" fillId="0" borderId="7" xfId="0" applyFont="1" applyBorder="1"/>
    <xf numFmtId="43" fontId="3" fillId="3" borderId="6" xfId="1" applyFont="1" applyFill="1" applyBorder="1"/>
    <xf numFmtId="0" fontId="9" fillId="0" borderId="0" xfId="0" applyFont="1" applyAlignment="1">
      <alignment horizontal="center"/>
    </xf>
    <xf numFmtId="14" fontId="9" fillId="4" borderId="0" xfId="0" applyNumberFormat="1" applyFont="1" applyFill="1"/>
    <xf numFmtId="0" fontId="9" fillId="4" borderId="0" xfId="0" applyFont="1" applyFill="1"/>
    <xf numFmtId="0" fontId="3" fillId="0" borderId="9" xfId="0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4" fillId="0" borderId="0" xfId="0" applyFont="1" applyAlignment="1">
      <alignment horizontal="right"/>
    </xf>
    <xf numFmtId="164" fontId="0" fillId="0" borderId="0" xfId="1" applyNumberFormat="1" applyFont="1" applyBorder="1" applyAlignment="1">
      <alignment horizontal="right"/>
    </xf>
    <xf numFmtId="10" fontId="0" fillId="5" borderId="0" xfId="2" applyNumberFormat="1" applyFont="1" applyFill="1"/>
    <xf numFmtId="43" fontId="0" fillId="5" borderId="0" xfId="1" applyFont="1" applyFill="1"/>
    <xf numFmtId="0" fontId="9" fillId="0" borderId="0" xfId="0" applyFont="1" applyAlignment="1">
      <alignment horizontal="left"/>
    </xf>
    <xf numFmtId="9" fontId="0" fillId="0" borderId="0" xfId="0" applyNumberFormat="1"/>
    <xf numFmtId="1" fontId="0" fillId="0" borderId="0" xfId="0" applyNumberFormat="1"/>
    <xf numFmtId="0" fontId="0" fillId="5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F6F8-F131-4FD8-BD0C-8E0682223AD6}">
  <sheetPr>
    <tabColor theme="3" tint="0.89999084444715716"/>
    <pageSetUpPr fitToPage="1"/>
  </sheetPr>
  <dimension ref="A2:O99"/>
  <sheetViews>
    <sheetView showGridLines="0" tabSelected="1" zoomScaleNormal="100" zoomScalePageLayoutView="85" workbookViewId="0">
      <selection activeCell="B4" sqref="B4:K4"/>
    </sheetView>
  </sheetViews>
  <sheetFormatPr defaultRowHeight="15" x14ac:dyDescent="0.25"/>
  <cols>
    <col min="1" max="1" width="7.5703125" customWidth="1"/>
    <col min="2" max="2" width="13.42578125" style="8" customWidth="1"/>
    <col min="3" max="3" width="11.7109375" customWidth="1"/>
    <col min="4" max="4" width="13.5703125" customWidth="1"/>
    <col min="5" max="5" width="17.42578125" customWidth="1"/>
    <col min="6" max="10" width="13.7109375" customWidth="1"/>
    <col min="11" max="11" width="13" customWidth="1"/>
    <col min="12" max="12" width="8.85546875" customWidth="1"/>
    <col min="14" max="14" width="11.42578125" customWidth="1"/>
  </cols>
  <sheetData>
    <row r="2" spans="2:15" x14ac:dyDescent="0.25">
      <c r="B2" s="38" t="s">
        <v>22</v>
      </c>
      <c r="C2" s="39" t="s">
        <v>23</v>
      </c>
      <c r="D2" s="39"/>
      <c r="E2" s="39"/>
      <c r="F2" s="39"/>
      <c r="K2" s="40" t="s">
        <v>26</v>
      </c>
    </row>
    <row r="4" spans="2:15" ht="30.75" customHeight="1" x14ac:dyDescent="0.25">
      <c r="B4" s="51" t="s">
        <v>24</v>
      </c>
      <c r="C4" s="51"/>
      <c r="D4" s="51"/>
      <c r="E4" s="51"/>
      <c r="F4" s="51"/>
      <c r="G4" s="51"/>
      <c r="H4" s="51"/>
      <c r="I4" s="51"/>
      <c r="J4" s="51"/>
      <c r="K4" s="51"/>
    </row>
    <row r="5" spans="2:15" ht="45.75" customHeight="1" x14ac:dyDescent="0.25">
      <c r="B5" s="51" t="s">
        <v>25</v>
      </c>
      <c r="C5" s="51"/>
      <c r="D5" s="51"/>
      <c r="E5" s="51"/>
      <c r="F5" s="51"/>
      <c r="G5" s="51"/>
      <c r="H5" s="51"/>
      <c r="I5" s="51"/>
      <c r="J5" s="51"/>
      <c r="K5" s="51"/>
    </row>
    <row r="6" spans="2:15" x14ac:dyDescent="0.25">
      <c r="B6" s="49"/>
      <c r="C6" s="48"/>
      <c r="D6" s="48"/>
      <c r="E6" s="48"/>
      <c r="F6" s="48"/>
      <c r="G6" s="48"/>
      <c r="H6" s="48"/>
      <c r="I6" s="48"/>
      <c r="J6" s="48"/>
      <c r="K6" s="48"/>
    </row>
    <row r="7" spans="2:15" x14ac:dyDescent="0.25">
      <c r="B7" s="50" t="s">
        <v>19</v>
      </c>
      <c r="C7" s="50"/>
      <c r="D7" s="50"/>
      <c r="E7" s="24"/>
      <c r="F7" s="1" t="s">
        <v>0</v>
      </c>
      <c r="G7" s="1" t="s">
        <v>1</v>
      </c>
      <c r="H7" s="1" t="s">
        <v>2</v>
      </c>
      <c r="I7" s="1" t="s">
        <v>3</v>
      </c>
      <c r="J7" s="1" t="s">
        <v>4</v>
      </c>
      <c r="K7" s="25" t="s">
        <v>12</v>
      </c>
      <c r="M7" s="44"/>
    </row>
    <row r="8" spans="2:15" x14ac:dyDescent="0.25">
      <c r="B8" s="50"/>
      <c r="C8" s="50"/>
      <c r="D8" s="50"/>
      <c r="E8" s="28" t="s">
        <v>5</v>
      </c>
      <c r="F8" s="29"/>
      <c r="G8" s="29"/>
      <c r="H8" s="29"/>
      <c r="I8" s="29"/>
      <c r="J8" s="29"/>
      <c r="K8" s="30">
        <f>MIN(F8,G8,H8,I8,J8)</f>
        <v>0</v>
      </c>
      <c r="O8" s="2"/>
    </row>
    <row r="9" spans="2:15" x14ac:dyDescent="0.25">
      <c r="B9" s="50"/>
      <c r="C9" s="50"/>
      <c r="D9" s="50"/>
      <c r="E9" s="3" t="s">
        <v>6</v>
      </c>
      <c r="F9" s="16"/>
      <c r="G9" s="16"/>
      <c r="H9" s="16"/>
      <c r="I9" s="16"/>
      <c r="J9" s="16"/>
      <c r="K9" s="26">
        <f>MAX(F9,G9,H9,I9,J9)</f>
        <v>0</v>
      </c>
    </row>
    <row r="10" spans="2:15" x14ac:dyDescent="0.25">
      <c r="B10" s="50"/>
      <c r="C10" s="50"/>
      <c r="D10" s="50"/>
      <c r="E10" s="31" t="s">
        <v>20</v>
      </c>
      <c r="F10" s="32">
        <f>IF(F9="",0,ROUND(SUM(F18:F94),0))</f>
        <v>0</v>
      </c>
      <c r="G10" s="32">
        <f>IF(G9="",0,ROUND(SUM(G18:G94),0))</f>
        <v>0</v>
      </c>
      <c r="H10" s="32">
        <f>IF(H9="",0,ROUND(SUM(H18:H94),0))</f>
        <v>0</v>
      </c>
      <c r="I10" s="32">
        <f>IF(I9="",0,ROUND(SUM(I18:I94),0))</f>
        <v>0</v>
      </c>
      <c r="J10" s="32">
        <f>IF(J9="",0,ROUND(SUM(J18:J94),0))</f>
        <v>0</v>
      </c>
      <c r="K10" s="23">
        <f>SUM(F10:J10)</f>
        <v>0</v>
      </c>
      <c r="O10" s="2"/>
    </row>
    <row r="11" spans="2:15" x14ac:dyDescent="0.25">
      <c r="B11" s="50"/>
      <c r="C11" s="50"/>
      <c r="D11" s="50"/>
      <c r="E11" s="3"/>
      <c r="F11" s="17"/>
      <c r="G11" s="17"/>
      <c r="H11" s="17"/>
      <c r="I11" s="17"/>
      <c r="J11" s="17"/>
      <c r="K11" s="27"/>
    </row>
    <row r="12" spans="2:15" x14ac:dyDescent="0.25">
      <c r="B12" s="50"/>
      <c r="C12" s="50"/>
      <c r="D12" s="50"/>
      <c r="E12" s="18" t="s">
        <v>18</v>
      </c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20"/>
    </row>
    <row r="13" spans="2:15" x14ac:dyDescent="0.25">
      <c r="B13" s="50"/>
      <c r="C13" s="50"/>
      <c r="D13" s="50"/>
      <c r="E13" s="21" t="s">
        <v>7</v>
      </c>
      <c r="F13" s="22">
        <f>F10*F12</f>
        <v>0</v>
      </c>
      <c r="G13" s="22">
        <f>G10*G12</f>
        <v>0</v>
      </c>
      <c r="H13" s="22">
        <f>H10*H12</f>
        <v>0</v>
      </c>
      <c r="I13" s="22">
        <f>I10*I12</f>
        <v>0</v>
      </c>
      <c r="J13" s="22">
        <f>J10*J12</f>
        <v>0</v>
      </c>
      <c r="K13" s="23">
        <f>SUM(F13:J13)</f>
        <v>0</v>
      </c>
    </row>
    <row r="14" spans="2:15" ht="7.9" customHeight="1" x14ac:dyDescent="0.25">
      <c r="E14" s="2"/>
      <c r="F14" s="5"/>
    </row>
    <row r="15" spans="2:15" x14ac:dyDescent="0.25">
      <c r="B15" s="36" t="s">
        <v>21</v>
      </c>
      <c r="C15" s="37">
        <v>0.03</v>
      </c>
      <c r="E15" s="2"/>
      <c r="F15" s="5"/>
      <c r="N15" s="45"/>
      <c r="O15" s="46"/>
    </row>
    <row r="16" spans="2:15" x14ac:dyDescent="0.25">
      <c r="C16" s="6"/>
      <c r="D16" s="7"/>
    </row>
    <row r="17" spans="1:12" x14ac:dyDescent="0.25">
      <c r="B17" s="14" t="s">
        <v>8</v>
      </c>
      <c r="C17" s="14" t="s">
        <v>9</v>
      </c>
      <c r="D17" s="14" t="s">
        <v>10</v>
      </c>
      <c r="E17" s="14" t="s">
        <v>11</v>
      </c>
      <c r="F17" s="14" t="s">
        <v>13</v>
      </c>
      <c r="G17" s="14" t="s">
        <v>14</v>
      </c>
      <c r="H17" s="14" t="s">
        <v>15</v>
      </c>
      <c r="I17" s="14" t="s">
        <v>16</v>
      </c>
      <c r="J17" s="14" t="s">
        <v>17</v>
      </c>
      <c r="K17" s="2"/>
    </row>
    <row r="18" spans="1:12" x14ac:dyDescent="0.25">
      <c r="B18" s="33" t="str">
        <f>TEXT(IF(MONTH(C18)&gt;=8,C18,DATE(YEAR(C18)-1,MONTH(C18),DAY(C18))),"yy")&amp; "-" &amp; TEXT(IF(MONTH(C18)&gt;=8,DATE(YEAR(C18)+1,MONTH(C18),DAY(C18)),C18),"yy")</f>
        <v>25-26</v>
      </c>
      <c r="C18" s="34">
        <v>45885</v>
      </c>
      <c r="D18" s="35">
        <f>1260/2</f>
        <v>630</v>
      </c>
      <c r="E18" s="9"/>
      <c r="F18" s="10"/>
    </row>
    <row r="19" spans="1:12" x14ac:dyDescent="0.25">
      <c r="B19" s="33" t="str">
        <f>TEXT(IF(MONTH(C19)&gt;=8,C19,DATE(YEAR(C19)-1,MONTH(C19),DAY(C19))),"yy")&amp; "-" &amp; TEXT(IF(MONTH(C19)&gt;=8,DATE(YEAR(C19)+1,MONTH(C19),DAY(C19)),C19),"yy")</f>
        <v>25-26</v>
      </c>
      <c r="C19" s="34">
        <f t="shared" ref="C19:C82" si="0">EOMONTH(C18,0)+1</f>
        <v>45901</v>
      </c>
      <c r="D19" s="35">
        <f>+D18*2</f>
        <v>1260</v>
      </c>
      <c r="E19" s="9"/>
      <c r="F19" s="10"/>
    </row>
    <row r="20" spans="1:12" x14ac:dyDescent="0.25">
      <c r="B20" s="8" t="str">
        <f>TEXT(IF(MONTH(C20)&gt;=8,C20,DATE(YEAR(C20)-1,MONTH(C20),DAY(C20))),"yy")&amp; "-" &amp; TEXT(IF(MONTH(C20)&gt;=8,DATE(YEAR(C20)+1,MONTH(C20),DAY(C20)),C20),"yy")</f>
        <v>25-26</v>
      </c>
      <c r="C20" s="11">
        <f t="shared" si="0"/>
        <v>45931</v>
      </c>
      <c r="D20">
        <f t="shared" ref="D20:D26" si="1">$D$19</f>
        <v>1260</v>
      </c>
      <c r="E20" s="4">
        <f t="shared" ref="E20:E26" si="2">(IF(C20&lt;DATE(YEAR($K$8),MONTH($K$8),1),0,MAX(0,MIN(EOMONTH(C20,0),$K$9)-MAX(DATE(YEAR(C20),MONTH(C20),1),$K$8)+1)/DAY(EOMONTH(C20,0))))</f>
        <v>0</v>
      </c>
      <c r="F20" s="15">
        <f>IF(F$9="",0,((IF($C20&lt;DATE(YEAR(F$8),MONTH(F$8),1),0,MAX(0,MIN(EOMONTH($C20,0),F$9)-MAX(DATE(YEAR($C20),MONTH($C20),1),F$8)+1)/DAY(EOMONTH($C20,0)))))*$D20)</f>
        <v>0</v>
      </c>
      <c r="G20" s="15">
        <f t="shared" ref="G20:J29" si="3">IF(G$9="",0,((IF($C20&lt;DATE(YEAR(G$8),MONTH(G$8),1),0,MAX(0,MIN(EOMONTH($C20,0),G$9)-MAX(DATE(YEAR($C20),MONTH($C20),1),G$8)+1)/DAY(EOMONTH($C20,0)))))*$D20)</f>
        <v>0</v>
      </c>
      <c r="H20" s="15">
        <f t="shared" si="3"/>
        <v>0</v>
      </c>
      <c r="I20" s="15">
        <f t="shared" si="3"/>
        <v>0</v>
      </c>
      <c r="J20" s="15">
        <f t="shared" si="3"/>
        <v>0</v>
      </c>
      <c r="L20" s="2"/>
    </row>
    <row r="21" spans="1:12" x14ac:dyDescent="0.25">
      <c r="B21" s="8" t="str">
        <f t="shared" ref="B21:B96" si="4">TEXT(IF(MONTH(C21)&gt;=8,C21,DATE(YEAR(C21)-1,MONTH(C21),DAY(C21))),"yy")&amp; "-" &amp; TEXT(IF(MONTH(C21)&gt;=8,DATE(YEAR(C21)+1,MONTH(C21),DAY(C21)),C21),"yy")</f>
        <v>25-26</v>
      </c>
      <c r="C21" s="11">
        <f t="shared" si="0"/>
        <v>45962</v>
      </c>
      <c r="D21">
        <f t="shared" si="1"/>
        <v>1260</v>
      </c>
      <c r="E21" s="4">
        <f t="shared" si="2"/>
        <v>0</v>
      </c>
      <c r="F21" s="15">
        <f t="shared" ref="F21:F29" si="5">IF(F$9="",0,((IF($C21&lt;DATE(YEAR(F$8),MONTH(F$8),1),0,MAX(0,MIN(EOMONTH($C21,0),F$9)-MAX(DATE(YEAR($C21),MONTH($C21),1),F$8)+1)/DAY(EOMONTH($C21,0)))))*$D21)</f>
        <v>0</v>
      </c>
      <c r="G21" s="15">
        <f t="shared" si="3"/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</row>
    <row r="22" spans="1:12" x14ac:dyDescent="0.25">
      <c r="B22" s="8" t="str">
        <f t="shared" si="4"/>
        <v>25-26</v>
      </c>
      <c r="C22" s="11">
        <f t="shared" si="0"/>
        <v>45992</v>
      </c>
      <c r="D22">
        <f t="shared" si="1"/>
        <v>1260</v>
      </c>
      <c r="E22" s="4">
        <f t="shared" si="2"/>
        <v>0</v>
      </c>
      <c r="F22" s="15">
        <f t="shared" si="5"/>
        <v>0</v>
      </c>
      <c r="G22" s="15">
        <f t="shared" si="3"/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</row>
    <row r="23" spans="1:12" x14ac:dyDescent="0.25">
      <c r="B23" s="8" t="str">
        <f t="shared" si="4"/>
        <v>25-26</v>
      </c>
      <c r="C23" s="11">
        <f t="shared" si="0"/>
        <v>46023</v>
      </c>
      <c r="D23">
        <f t="shared" si="1"/>
        <v>1260</v>
      </c>
      <c r="E23" s="4">
        <f t="shared" si="2"/>
        <v>0</v>
      </c>
      <c r="F23" s="15">
        <f t="shared" si="5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</row>
    <row r="24" spans="1:12" x14ac:dyDescent="0.25">
      <c r="B24" s="8" t="str">
        <f t="shared" si="4"/>
        <v>25-26</v>
      </c>
      <c r="C24" s="11">
        <f t="shared" si="0"/>
        <v>46054</v>
      </c>
      <c r="D24">
        <f t="shared" si="1"/>
        <v>1260</v>
      </c>
      <c r="E24" s="4">
        <f t="shared" si="2"/>
        <v>0</v>
      </c>
      <c r="F24" s="15">
        <f t="shared" si="5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</row>
    <row r="25" spans="1:12" x14ac:dyDescent="0.25">
      <c r="B25" s="8" t="str">
        <f t="shared" si="4"/>
        <v>25-26</v>
      </c>
      <c r="C25" s="11">
        <f t="shared" si="0"/>
        <v>46082</v>
      </c>
      <c r="D25">
        <f t="shared" si="1"/>
        <v>1260</v>
      </c>
      <c r="E25" s="4">
        <f t="shared" si="2"/>
        <v>0</v>
      </c>
      <c r="F25" s="15">
        <f t="shared" si="5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</row>
    <row r="26" spans="1:12" x14ac:dyDescent="0.25">
      <c r="B26" s="8" t="str">
        <f t="shared" si="4"/>
        <v>25-26</v>
      </c>
      <c r="C26" s="11">
        <f t="shared" si="0"/>
        <v>46113</v>
      </c>
      <c r="D26">
        <f t="shared" si="1"/>
        <v>1260</v>
      </c>
      <c r="E26" s="4">
        <f t="shared" si="2"/>
        <v>0</v>
      </c>
      <c r="F26" s="15">
        <f t="shared" si="5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</row>
    <row r="27" spans="1:12" x14ac:dyDescent="0.25">
      <c r="B27" s="47" t="str">
        <f t="shared" si="4"/>
        <v>25-26</v>
      </c>
      <c r="C27" s="13">
        <f t="shared" si="0"/>
        <v>46143</v>
      </c>
      <c r="D27" s="12">
        <f>$D$18</f>
        <v>630</v>
      </c>
      <c r="E27" s="42">
        <f>IF(AND(YEAR(K$8)&lt;=YEAR($C27), YEAR(K$9)&gt;=YEAR($C27)), MAX(0, MIN(K$9, DATE(YEAR($C27),5,15)) - MAX(K$8, DATE(YEAR($C27),5,1)) + 1), 0)/15</f>
        <v>0</v>
      </c>
      <c r="F27" s="43">
        <f>IF(AND(YEAR(F$8)&lt;=YEAR($C27), YEAR(F$9)&gt;=YEAR($C27)), MAX(0, MIN(F$9, DATE(YEAR($C27),5,15)) - MAX(F$8, DATE(YEAR($C27),5,1)) + 1), 0)*($D$27/15)</f>
        <v>0</v>
      </c>
      <c r="G27" s="43">
        <f>IF(AND(YEAR(G$8)&lt;=YEAR($C27), YEAR(G$9)&gt;=YEAR($C27)), MAX(0, MIN(G$9, DATE(YEAR($C27),5,15)) - MAX(G$8, DATE(YEAR($C27),5,1)) + 1), 0)*($D$27/15)</f>
        <v>0</v>
      </c>
      <c r="H27" s="43">
        <f>IF(AND(YEAR(H$8)&lt;=YEAR($C27), YEAR(H$9)&gt;=YEAR($C27)), MAX(0, MIN(H$9, DATE(YEAR($C27),5,15)) - MAX(H$8, DATE(YEAR($C27),5,1)) + 1), 0)*($D$27/15)</f>
        <v>0</v>
      </c>
      <c r="I27" s="43">
        <f>IF(AND(YEAR(I$8)&lt;=YEAR($C27), YEAR(I$9)&gt;=YEAR($C27)), MAX(0, MIN(I$9, DATE(YEAR($C27),5,15)) - MAX(I$8, DATE(YEAR($C27),5,1)) + 1), 0)*($D$27/15)</f>
        <v>0</v>
      </c>
      <c r="J27" s="43">
        <f>IF(AND(YEAR(J$8)&lt;=YEAR($C27), YEAR(J$9)&gt;=YEAR($C27)), MAX(0, MIN(J$9, DATE(YEAR($C27),5,15)) - MAX(J$8, DATE(YEAR($C27),5,1)) + 1), 0)*($D$27/15)</f>
        <v>0</v>
      </c>
    </row>
    <row r="28" spans="1:12" x14ac:dyDescent="0.25">
      <c r="B28" s="8" t="str">
        <f t="shared" si="4"/>
        <v>25-26</v>
      </c>
      <c r="C28" s="11">
        <f t="shared" si="0"/>
        <v>46174</v>
      </c>
      <c r="D28">
        <v>0</v>
      </c>
      <c r="E28" s="4">
        <f t="shared" ref="E28:E29" si="6">(IF(C28&lt;DATE(YEAR($K$8),MONTH($K$8),1),0,MAX(0,MIN(EOMONTH(C28,0),$K$9)-MAX(DATE(YEAR(C28),MONTH(C28),1),$K$8)+1)/DAY(EOMONTH(C28,0))))</f>
        <v>0</v>
      </c>
      <c r="F28" s="15">
        <f t="shared" si="5"/>
        <v>0</v>
      </c>
      <c r="G28" s="15">
        <f t="shared" si="3"/>
        <v>0</v>
      </c>
      <c r="H28" s="15">
        <f t="shared" si="3"/>
        <v>0</v>
      </c>
      <c r="I28" s="15">
        <f t="shared" si="3"/>
        <v>0</v>
      </c>
      <c r="J28" s="15">
        <f t="shared" si="3"/>
        <v>0</v>
      </c>
    </row>
    <row r="29" spans="1:12" x14ac:dyDescent="0.25">
      <c r="B29" s="8" t="str">
        <f t="shared" si="4"/>
        <v>25-26</v>
      </c>
      <c r="C29" s="11">
        <f t="shared" si="0"/>
        <v>46204</v>
      </c>
      <c r="D29">
        <v>0</v>
      </c>
      <c r="E29" s="4">
        <f t="shared" si="6"/>
        <v>0</v>
      </c>
      <c r="F29" s="15">
        <f t="shared" si="5"/>
        <v>0</v>
      </c>
      <c r="G29" s="15">
        <f t="shared" si="3"/>
        <v>0</v>
      </c>
      <c r="H29" s="15">
        <f t="shared" si="3"/>
        <v>0</v>
      </c>
      <c r="I29" s="15">
        <f t="shared" si="3"/>
        <v>0</v>
      </c>
      <c r="J29" s="15">
        <f t="shared" si="3"/>
        <v>0</v>
      </c>
    </row>
    <row r="30" spans="1:12" x14ac:dyDescent="0.25">
      <c r="A30" s="41"/>
      <c r="B30" s="47" t="str">
        <f t="shared" si="4"/>
        <v>26-27</v>
      </c>
      <c r="C30" s="13">
        <f t="shared" si="0"/>
        <v>46235</v>
      </c>
      <c r="D30" s="12">
        <f t="shared" ref="D30:D39" si="7">ROUND(D18*(1+$C$15),0)</f>
        <v>649</v>
      </c>
      <c r="E30" s="42">
        <f>IF(AND(YEAR(K$8)&lt;=YEAR(C30), YEAR(K$9)&gt;=YEAR(C30)),
    MAX(0, MIN(K$9, DATE(YEAR(C30),8,30)) - MAX(K$8, DATE(YEAR(C30),8,16)) + 1),
    0
) / 15</f>
        <v>0</v>
      </c>
      <c r="F30" s="43">
        <f>IF(AND(YEAR(F$8)&lt;=YEAR($C30),YEAR(F$9)&gt;=YEAR($C30)),MAX(0,MIN(F$9,DATE(YEAR($C30),8,30))-MAX(F$8,DATE(YEAR($C30),8,16))+1),0)*($D$30/15)</f>
        <v>0</v>
      </c>
      <c r="G30" s="43">
        <f t="shared" ref="G30:J30" si="8">IF(AND(YEAR(G$8)&lt;=YEAR($C30),YEAR(G$9)&gt;=YEAR($C30)),MAX(0,MIN(G$9,DATE(YEAR($C30),8,30))-MAX(G$8,DATE(YEAR($C30),8,16))+1),0)*($D$30/15)</f>
        <v>0</v>
      </c>
      <c r="H30" s="43">
        <f t="shared" si="8"/>
        <v>0</v>
      </c>
      <c r="I30" s="43">
        <f t="shared" si="8"/>
        <v>0</v>
      </c>
      <c r="J30" s="43">
        <f t="shared" si="8"/>
        <v>0</v>
      </c>
    </row>
    <row r="31" spans="1:12" x14ac:dyDescent="0.25">
      <c r="B31" s="8" t="str">
        <f t="shared" si="4"/>
        <v>26-27</v>
      </c>
      <c r="C31" s="11">
        <f t="shared" si="0"/>
        <v>46266</v>
      </c>
      <c r="D31">
        <f t="shared" si="7"/>
        <v>1298</v>
      </c>
      <c r="E31" s="4">
        <f t="shared" ref="E31:E38" si="9">(IF(C31&lt;DATE(YEAR($K$8),MONTH($K$8),1),0,MAX(0,MIN(EOMONTH(C31,0),$K$9)-MAX(DATE(YEAR(C31),MONTH(C31),1),$K$8)+1)/DAY(EOMONTH(C31,0))))</f>
        <v>0</v>
      </c>
      <c r="F31" s="15">
        <f t="shared" ref="F31:J38" si="10">IF(F$9="",0,((IF($C31&lt;DATE(YEAR(F$8),MONTH(F$8),1),0,MAX(0,MIN(EOMONTH($C31,0),F$9)-MAX(DATE(YEAR($C31),MONTH($C31),1),F$8)+1)/DAY(EOMONTH($C31,0)))))*$D31)</f>
        <v>0</v>
      </c>
      <c r="G31" s="15">
        <f t="shared" si="10"/>
        <v>0</v>
      </c>
      <c r="H31" s="15">
        <f t="shared" si="10"/>
        <v>0</v>
      </c>
      <c r="I31" s="15">
        <f t="shared" si="10"/>
        <v>0</v>
      </c>
      <c r="J31" s="15">
        <f t="shared" si="10"/>
        <v>0</v>
      </c>
    </row>
    <row r="32" spans="1:12" x14ac:dyDescent="0.25">
      <c r="B32" s="8" t="str">
        <f t="shared" si="4"/>
        <v>26-27</v>
      </c>
      <c r="C32" s="11">
        <f t="shared" si="0"/>
        <v>46296</v>
      </c>
      <c r="D32">
        <f t="shared" si="7"/>
        <v>1298</v>
      </c>
      <c r="E32" s="4">
        <f t="shared" si="9"/>
        <v>0</v>
      </c>
      <c r="F32" s="15">
        <f t="shared" si="10"/>
        <v>0</v>
      </c>
      <c r="G32" s="15">
        <f t="shared" si="10"/>
        <v>0</v>
      </c>
      <c r="H32" s="15">
        <f t="shared" si="10"/>
        <v>0</v>
      </c>
      <c r="I32" s="15">
        <f t="shared" si="10"/>
        <v>0</v>
      </c>
      <c r="J32" s="15">
        <f t="shared" si="10"/>
        <v>0</v>
      </c>
    </row>
    <row r="33" spans="2:10" x14ac:dyDescent="0.25">
      <c r="B33" s="8" t="str">
        <f t="shared" si="4"/>
        <v>26-27</v>
      </c>
      <c r="C33" s="11">
        <f t="shared" si="0"/>
        <v>46327</v>
      </c>
      <c r="D33">
        <f t="shared" si="7"/>
        <v>1298</v>
      </c>
      <c r="E33" s="4">
        <f t="shared" si="9"/>
        <v>0</v>
      </c>
      <c r="F33" s="15">
        <f t="shared" si="10"/>
        <v>0</v>
      </c>
      <c r="G33" s="15">
        <f t="shared" si="10"/>
        <v>0</v>
      </c>
      <c r="H33" s="15">
        <f t="shared" si="10"/>
        <v>0</v>
      </c>
      <c r="I33" s="15">
        <f t="shared" si="10"/>
        <v>0</v>
      </c>
      <c r="J33" s="15">
        <f t="shared" si="10"/>
        <v>0</v>
      </c>
    </row>
    <row r="34" spans="2:10" x14ac:dyDescent="0.25">
      <c r="B34" s="8" t="str">
        <f t="shared" si="4"/>
        <v>26-27</v>
      </c>
      <c r="C34" s="11">
        <f t="shared" si="0"/>
        <v>46357</v>
      </c>
      <c r="D34">
        <f t="shared" si="7"/>
        <v>1298</v>
      </c>
      <c r="E34" s="4">
        <f t="shared" si="9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5">
        <f t="shared" si="10"/>
        <v>0</v>
      </c>
      <c r="J34" s="15">
        <f t="shared" si="10"/>
        <v>0</v>
      </c>
    </row>
    <row r="35" spans="2:10" x14ac:dyDescent="0.25">
      <c r="B35" s="8" t="str">
        <f t="shared" si="4"/>
        <v>26-27</v>
      </c>
      <c r="C35" s="11">
        <f t="shared" si="0"/>
        <v>46388</v>
      </c>
      <c r="D35">
        <f t="shared" si="7"/>
        <v>1298</v>
      </c>
      <c r="E35" s="4">
        <f t="shared" si="9"/>
        <v>0</v>
      </c>
      <c r="F35" s="15">
        <f t="shared" si="10"/>
        <v>0</v>
      </c>
      <c r="G35" s="15">
        <f t="shared" si="10"/>
        <v>0</v>
      </c>
      <c r="H35" s="15">
        <f t="shared" si="10"/>
        <v>0</v>
      </c>
      <c r="I35" s="15">
        <f t="shared" si="10"/>
        <v>0</v>
      </c>
      <c r="J35" s="15">
        <f t="shared" si="10"/>
        <v>0</v>
      </c>
    </row>
    <row r="36" spans="2:10" x14ac:dyDescent="0.25">
      <c r="B36" s="8" t="str">
        <f t="shared" si="4"/>
        <v>26-27</v>
      </c>
      <c r="C36" s="11">
        <f t="shared" si="0"/>
        <v>46419</v>
      </c>
      <c r="D36">
        <f t="shared" si="7"/>
        <v>1298</v>
      </c>
      <c r="E36" s="4">
        <f t="shared" si="9"/>
        <v>0</v>
      </c>
      <c r="F36" s="15">
        <f t="shared" si="10"/>
        <v>0</v>
      </c>
      <c r="G36" s="15">
        <f t="shared" si="10"/>
        <v>0</v>
      </c>
      <c r="H36" s="15">
        <f t="shared" si="10"/>
        <v>0</v>
      </c>
      <c r="I36" s="15">
        <f t="shared" si="10"/>
        <v>0</v>
      </c>
      <c r="J36" s="15">
        <f t="shared" si="10"/>
        <v>0</v>
      </c>
    </row>
    <row r="37" spans="2:10" x14ac:dyDescent="0.25">
      <c r="B37" s="8" t="str">
        <f t="shared" si="4"/>
        <v>26-27</v>
      </c>
      <c r="C37" s="11">
        <f t="shared" si="0"/>
        <v>46447</v>
      </c>
      <c r="D37">
        <f t="shared" si="7"/>
        <v>1298</v>
      </c>
      <c r="E37" s="4">
        <f t="shared" si="9"/>
        <v>0</v>
      </c>
      <c r="F37" s="15">
        <f t="shared" si="10"/>
        <v>0</v>
      </c>
      <c r="G37" s="15">
        <f t="shared" si="10"/>
        <v>0</v>
      </c>
      <c r="H37" s="15">
        <f t="shared" si="10"/>
        <v>0</v>
      </c>
      <c r="I37" s="15">
        <f t="shared" si="10"/>
        <v>0</v>
      </c>
      <c r="J37" s="15">
        <f t="shared" si="10"/>
        <v>0</v>
      </c>
    </row>
    <row r="38" spans="2:10" x14ac:dyDescent="0.25">
      <c r="B38" s="8" t="str">
        <f t="shared" si="4"/>
        <v>26-27</v>
      </c>
      <c r="C38" s="11">
        <f t="shared" si="0"/>
        <v>46478</v>
      </c>
      <c r="D38">
        <f t="shared" si="7"/>
        <v>1298</v>
      </c>
      <c r="E38" s="4">
        <f t="shared" si="9"/>
        <v>0</v>
      </c>
      <c r="F38" s="15">
        <f t="shared" si="10"/>
        <v>0</v>
      </c>
      <c r="G38" s="15">
        <f t="shared" si="10"/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</row>
    <row r="39" spans="2:10" x14ac:dyDescent="0.25">
      <c r="B39" s="47" t="str">
        <f t="shared" si="4"/>
        <v>26-27</v>
      </c>
      <c r="C39" s="13">
        <f t="shared" si="0"/>
        <v>46508</v>
      </c>
      <c r="D39" s="12">
        <f t="shared" si="7"/>
        <v>649</v>
      </c>
      <c r="E39" s="42">
        <f>IF(AND(YEAR(K$8)&lt;=YEAR($C39), YEAR(K$9)&gt;=YEAR($C39)), MAX(0, MIN(K$9, DATE(YEAR($C39),5,15)) - MAX(K$8, DATE(YEAR($C39),5,1)) + 1), 0)/15</f>
        <v>0</v>
      </c>
      <c r="F39" s="43">
        <f>IF(AND(YEAR(F$8)&lt;=YEAR($C39), YEAR(F$9)&gt;=YEAR($C39)), MAX(0, MIN(F$9, DATE(YEAR($C39),5,15)) - MAX(F$8, DATE(YEAR($C39),5,1)) + 1), 0)*($D39/15)</f>
        <v>0</v>
      </c>
      <c r="G39" s="43">
        <f t="shared" ref="G39:J39" si="11">IF(AND(YEAR(G$8)&lt;=YEAR($C39), YEAR(G$9)&gt;=YEAR($C39)), MAX(0, MIN(G$9, DATE(YEAR($C39),5,15)) - MAX(G$8, DATE(YEAR($C39),5,1)) + 1), 0)*($D39/15)</f>
        <v>0</v>
      </c>
      <c r="H39" s="43">
        <f t="shared" si="11"/>
        <v>0</v>
      </c>
      <c r="I39" s="43">
        <f t="shared" si="11"/>
        <v>0</v>
      </c>
      <c r="J39" s="43">
        <f t="shared" si="11"/>
        <v>0</v>
      </c>
    </row>
    <row r="40" spans="2:10" x14ac:dyDescent="0.25">
      <c r="B40" s="8" t="str">
        <f t="shared" si="4"/>
        <v>26-27</v>
      </c>
      <c r="C40" s="11">
        <f t="shared" si="0"/>
        <v>46539</v>
      </c>
      <c r="D40">
        <v>0</v>
      </c>
      <c r="E40" s="4">
        <f t="shared" ref="E40:E41" si="12">(IF(C40&lt;DATE(YEAR($K$8),MONTH($K$8),1),0,MAX(0,MIN(EOMONTH(C40,0),$K$9)-MAX(DATE(YEAR(C40),MONTH(C40),1),$K$8)+1)/DAY(EOMONTH(C40,0))))</f>
        <v>0</v>
      </c>
      <c r="F40" s="15">
        <f t="shared" ref="F40:J41" si="13">IF(F$9="",0,((IF($C40&lt;DATE(YEAR(F$8),MONTH(F$8),1),0,MAX(0,MIN(EOMONTH($C40,0),F$9)-MAX(DATE(YEAR($C40),MONTH($C40),1),F$8)+1)/DAY(EOMONTH($C40,0)))))*$D40)</f>
        <v>0</v>
      </c>
      <c r="G40" s="15">
        <f t="shared" si="13"/>
        <v>0</v>
      </c>
      <c r="H40" s="15">
        <f t="shared" si="13"/>
        <v>0</v>
      </c>
      <c r="I40" s="15">
        <f t="shared" si="13"/>
        <v>0</v>
      </c>
      <c r="J40" s="15">
        <f t="shared" si="13"/>
        <v>0</v>
      </c>
    </row>
    <row r="41" spans="2:10" x14ac:dyDescent="0.25">
      <c r="B41" s="8" t="str">
        <f t="shared" si="4"/>
        <v>26-27</v>
      </c>
      <c r="C41" s="11">
        <f t="shared" si="0"/>
        <v>46569</v>
      </c>
      <c r="D41">
        <v>0</v>
      </c>
      <c r="E41" s="4">
        <f t="shared" si="12"/>
        <v>0</v>
      </c>
      <c r="F41" s="15">
        <f t="shared" si="13"/>
        <v>0</v>
      </c>
      <c r="G41" s="15">
        <f t="shared" si="13"/>
        <v>0</v>
      </c>
      <c r="H41" s="15">
        <f t="shared" si="13"/>
        <v>0</v>
      </c>
      <c r="I41" s="15">
        <f t="shared" si="13"/>
        <v>0</v>
      </c>
      <c r="J41" s="15">
        <f t="shared" si="13"/>
        <v>0</v>
      </c>
    </row>
    <row r="42" spans="2:10" x14ac:dyDescent="0.25">
      <c r="B42" s="47" t="str">
        <f t="shared" si="4"/>
        <v>27-28</v>
      </c>
      <c r="C42" s="13">
        <f t="shared" si="0"/>
        <v>46600</v>
      </c>
      <c r="D42" s="12">
        <f t="shared" ref="D42:D51" si="14">ROUND(D30*(1+$C$15),0)</f>
        <v>668</v>
      </c>
      <c r="E42" s="42">
        <f>IF(AND(YEAR(K$8)&lt;=YEAR(C42), YEAR(K$9)&gt;=YEAR(C42)),
    MAX(0, MIN(K$9, DATE(YEAR(C42),8,30)) - MAX(K$8, DATE(YEAR(C42),8,16)) + 1),
    0
) / 15</f>
        <v>0</v>
      </c>
      <c r="F42" s="43">
        <f>IF(AND(YEAR(F$8)&lt;=YEAR($C42),YEAR(F$9)&gt;=YEAR($C42)),MAX(0,MIN(F$9,DATE(YEAR($C42),8,30))-MAX(F$8,DATE(YEAR($C42),8,16))+1),0)*($D42/15)</f>
        <v>0</v>
      </c>
      <c r="G42" s="43">
        <f t="shared" ref="G42:J42" si="15">IF(AND(YEAR(G$8)&lt;=YEAR($C42),YEAR(G$9)&gt;=YEAR($C42)),MAX(0,MIN(G$9,DATE(YEAR($C42),8,30))-MAX(G$8,DATE(YEAR($C42),8,16))+1),0)*($D42/15)</f>
        <v>0</v>
      </c>
      <c r="H42" s="43">
        <f t="shared" si="15"/>
        <v>0</v>
      </c>
      <c r="I42" s="43">
        <f t="shared" si="15"/>
        <v>0</v>
      </c>
      <c r="J42" s="43">
        <f t="shared" si="15"/>
        <v>0</v>
      </c>
    </row>
    <row r="43" spans="2:10" x14ac:dyDescent="0.25">
      <c r="B43" s="8" t="str">
        <f t="shared" si="4"/>
        <v>27-28</v>
      </c>
      <c r="C43" s="11">
        <f t="shared" si="0"/>
        <v>46631</v>
      </c>
      <c r="D43">
        <f t="shared" si="14"/>
        <v>1337</v>
      </c>
      <c r="E43" s="4">
        <f t="shared" ref="E43:E50" si="16">(IF(C43&lt;DATE(YEAR($K$8),MONTH($K$8),1),0,MAX(0,MIN(EOMONTH(C43,0),$K$9)-MAX(DATE(YEAR(C43),MONTH(C43),1),$K$8)+1)/DAY(EOMONTH(C43,0))))</f>
        <v>0</v>
      </c>
      <c r="F43" s="15">
        <f t="shared" ref="F43:J50" si="17">IF(F$9="",0,((IF($C43&lt;DATE(YEAR(F$8),MONTH(F$8),1),0,MAX(0,MIN(EOMONTH($C43,0),F$9)-MAX(DATE(YEAR($C43),MONTH($C43),1),F$8)+1)/DAY(EOMONTH($C43,0)))))*$D43)</f>
        <v>0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</row>
    <row r="44" spans="2:10" x14ac:dyDescent="0.25">
      <c r="B44" s="8" t="str">
        <f t="shared" si="4"/>
        <v>27-28</v>
      </c>
      <c r="C44" s="11">
        <f t="shared" si="0"/>
        <v>46661</v>
      </c>
      <c r="D44">
        <f t="shared" si="14"/>
        <v>1337</v>
      </c>
      <c r="E44" s="4">
        <f t="shared" si="16"/>
        <v>0</v>
      </c>
      <c r="F44" s="15">
        <f t="shared" si="17"/>
        <v>0</v>
      </c>
      <c r="G44" s="15">
        <f t="shared" si="17"/>
        <v>0</v>
      </c>
      <c r="H44" s="15">
        <f t="shared" si="17"/>
        <v>0</v>
      </c>
      <c r="I44" s="15">
        <f t="shared" si="17"/>
        <v>0</v>
      </c>
      <c r="J44" s="15">
        <f t="shared" si="17"/>
        <v>0</v>
      </c>
    </row>
    <row r="45" spans="2:10" x14ac:dyDescent="0.25">
      <c r="B45" s="8" t="str">
        <f t="shared" si="4"/>
        <v>27-28</v>
      </c>
      <c r="C45" s="11">
        <f t="shared" si="0"/>
        <v>46692</v>
      </c>
      <c r="D45">
        <f t="shared" si="14"/>
        <v>1337</v>
      </c>
      <c r="E45" s="4">
        <f t="shared" si="16"/>
        <v>0</v>
      </c>
      <c r="F45" s="15">
        <f t="shared" si="17"/>
        <v>0</v>
      </c>
      <c r="G45" s="15">
        <f t="shared" si="17"/>
        <v>0</v>
      </c>
      <c r="H45" s="15">
        <f t="shared" si="17"/>
        <v>0</v>
      </c>
      <c r="I45" s="15">
        <f t="shared" si="17"/>
        <v>0</v>
      </c>
      <c r="J45" s="15">
        <f t="shared" si="17"/>
        <v>0</v>
      </c>
    </row>
    <row r="46" spans="2:10" x14ac:dyDescent="0.25">
      <c r="B46" s="8" t="str">
        <f t="shared" si="4"/>
        <v>27-28</v>
      </c>
      <c r="C46" s="11">
        <f t="shared" si="0"/>
        <v>46722</v>
      </c>
      <c r="D46">
        <f t="shared" si="14"/>
        <v>1337</v>
      </c>
      <c r="E46" s="4">
        <f t="shared" si="16"/>
        <v>0</v>
      </c>
      <c r="F46" s="15">
        <f t="shared" si="17"/>
        <v>0</v>
      </c>
      <c r="G46" s="15">
        <f t="shared" si="17"/>
        <v>0</v>
      </c>
      <c r="H46" s="15">
        <f t="shared" si="17"/>
        <v>0</v>
      </c>
      <c r="I46" s="15">
        <f t="shared" si="17"/>
        <v>0</v>
      </c>
      <c r="J46" s="15">
        <f t="shared" si="17"/>
        <v>0</v>
      </c>
    </row>
    <row r="47" spans="2:10" x14ac:dyDescent="0.25">
      <c r="B47" s="8" t="str">
        <f t="shared" si="4"/>
        <v>27-28</v>
      </c>
      <c r="C47" s="11">
        <f t="shared" si="0"/>
        <v>46753</v>
      </c>
      <c r="D47">
        <f t="shared" si="14"/>
        <v>1337</v>
      </c>
      <c r="E47" s="4">
        <f t="shared" si="16"/>
        <v>0</v>
      </c>
      <c r="F47" s="15">
        <f t="shared" si="17"/>
        <v>0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</row>
    <row r="48" spans="2:10" x14ac:dyDescent="0.25">
      <c r="B48" s="8" t="str">
        <f t="shared" si="4"/>
        <v>27-28</v>
      </c>
      <c r="C48" s="11">
        <f t="shared" si="0"/>
        <v>46784</v>
      </c>
      <c r="D48">
        <f t="shared" si="14"/>
        <v>1337</v>
      </c>
      <c r="E48" s="4">
        <f t="shared" si="16"/>
        <v>0</v>
      </c>
      <c r="F48" s="15">
        <f t="shared" si="17"/>
        <v>0</v>
      </c>
      <c r="G48" s="15">
        <f t="shared" si="17"/>
        <v>0</v>
      </c>
      <c r="H48" s="15">
        <f t="shared" si="17"/>
        <v>0</v>
      </c>
      <c r="I48" s="15">
        <f t="shared" si="17"/>
        <v>0</v>
      </c>
      <c r="J48" s="15">
        <f t="shared" si="17"/>
        <v>0</v>
      </c>
    </row>
    <row r="49" spans="2:10" x14ac:dyDescent="0.25">
      <c r="B49" s="8" t="str">
        <f t="shared" si="4"/>
        <v>27-28</v>
      </c>
      <c r="C49" s="11">
        <f t="shared" si="0"/>
        <v>46813</v>
      </c>
      <c r="D49">
        <f t="shared" si="14"/>
        <v>1337</v>
      </c>
      <c r="E49" s="4">
        <f t="shared" si="16"/>
        <v>0</v>
      </c>
      <c r="F49" s="15">
        <f t="shared" si="17"/>
        <v>0</v>
      </c>
      <c r="G49" s="15">
        <f t="shared" si="17"/>
        <v>0</v>
      </c>
      <c r="H49" s="15">
        <f t="shared" si="17"/>
        <v>0</v>
      </c>
      <c r="I49" s="15">
        <f t="shared" si="17"/>
        <v>0</v>
      </c>
      <c r="J49" s="15">
        <f t="shared" si="17"/>
        <v>0</v>
      </c>
    </row>
    <row r="50" spans="2:10" x14ac:dyDescent="0.25">
      <c r="B50" s="8" t="str">
        <f t="shared" si="4"/>
        <v>27-28</v>
      </c>
      <c r="C50" s="11">
        <f t="shared" si="0"/>
        <v>46844</v>
      </c>
      <c r="D50">
        <f t="shared" si="14"/>
        <v>1337</v>
      </c>
      <c r="E50" s="4">
        <f t="shared" si="16"/>
        <v>0</v>
      </c>
      <c r="F50" s="15">
        <f t="shared" si="17"/>
        <v>0</v>
      </c>
      <c r="G50" s="15">
        <f t="shared" si="17"/>
        <v>0</v>
      </c>
      <c r="H50" s="15">
        <f t="shared" si="17"/>
        <v>0</v>
      </c>
      <c r="I50" s="15">
        <f t="shared" si="17"/>
        <v>0</v>
      </c>
      <c r="J50" s="15">
        <f t="shared" si="17"/>
        <v>0</v>
      </c>
    </row>
    <row r="51" spans="2:10" x14ac:dyDescent="0.25">
      <c r="B51" s="47" t="str">
        <f t="shared" si="4"/>
        <v>27-28</v>
      </c>
      <c r="C51" s="13">
        <f t="shared" si="0"/>
        <v>46874</v>
      </c>
      <c r="D51" s="12">
        <f t="shared" si="14"/>
        <v>668</v>
      </c>
      <c r="E51" s="42">
        <f>IF(AND(YEAR(K$8)&lt;=YEAR($C51), YEAR(K$9)&gt;=YEAR($C51)), MAX(0, MIN(K$9, DATE(YEAR($C51),5,15)) - MAX(K$8, DATE(YEAR($C51),5,1)) + 1), 0)/15</f>
        <v>0</v>
      </c>
      <c r="F51" s="43">
        <f>IF(AND(YEAR(F$8)&lt;=YEAR($C51), YEAR(F$9)&gt;=YEAR($C51)), MAX(0, MIN(F$9, DATE(YEAR($C51),5,15)) - MAX(F$8, DATE(YEAR($C51),5,1)) + 1), 0)*($D51/15)</f>
        <v>0</v>
      </c>
      <c r="G51" s="43">
        <f t="shared" ref="G51:J51" si="18">IF(AND(YEAR(G$8)&lt;=YEAR($C51), YEAR(G$9)&gt;=YEAR($C51)), MAX(0, MIN(G$9, DATE(YEAR($C51),5,15)) - MAX(G$8, DATE(YEAR($C51),5,1)) + 1), 0)*($D51/15)</f>
        <v>0</v>
      </c>
      <c r="H51" s="43">
        <f t="shared" si="18"/>
        <v>0</v>
      </c>
      <c r="I51" s="43">
        <f t="shared" si="18"/>
        <v>0</v>
      </c>
      <c r="J51" s="43">
        <f t="shared" si="18"/>
        <v>0</v>
      </c>
    </row>
    <row r="52" spans="2:10" x14ac:dyDescent="0.25">
      <c r="B52" s="8" t="str">
        <f t="shared" si="4"/>
        <v>27-28</v>
      </c>
      <c r="C52" s="11">
        <f t="shared" si="0"/>
        <v>46905</v>
      </c>
      <c r="D52">
        <v>0</v>
      </c>
      <c r="E52" s="4">
        <f t="shared" ref="E52:E53" si="19">(IF(C52&lt;DATE(YEAR($K$8),MONTH($K$8),1),0,MAX(0,MIN(EOMONTH(C52,0),$K$9)-MAX(DATE(YEAR(C52),MONTH(C52),1),$K$8)+1)/DAY(EOMONTH(C52,0))))</f>
        <v>0</v>
      </c>
      <c r="F52" s="15">
        <f t="shared" ref="F52:J53" si="20">IF(F$9="",0,((IF($C52&lt;DATE(YEAR(F$8),MONTH(F$8),1),0,MAX(0,MIN(EOMONTH($C52,0),F$9)-MAX(DATE(YEAR($C52),MONTH($C52),1),F$8)+1)/DAY(EOMONTH($C52,0)))))*$D52)</f>
        <v>0</v>
      </c>
      <c r="G52" s="15">
        <f t="shared" si="20"/>
        <v>0</v>
      </c>
      <c r="H52" s="15">
        <f t="shared" si="20"/>
        <v>0</v>
      </c>
      <c r="I52" s="15">
        <f t="shared" si="20"/>
        <v>0</v>
      </c>
      <c r="J52" s="15">
        <f t="shared" si="20"/>
        <v>0</v>
      </c>
    </row>
    <row r="53" spans="2:10" x14ac:dyDescent="0.25">
      <c r="B53" s="8" t="str">
        <f t="shared" si="4"/>
        <v>27-28</v>
      </c>
      <c r="C53" s="11">
        <f t="shared" si="0"/>
        <v>46935</v>
      </c>
      <c r="D53">
        <v>0</v>
      </c>
      <c r="E53" s="4">
        <f t="shared" si="19"/>
        <v>0</v>
      </c>
      <c r="F53" s="15">
        <f t="shared" si="20"/>
        <v>0</v>
      </c>
      <c r="G53" s="15">
        <f t="shared" si="20"/>
        <v>0</v>
      </c>
      <c r="H53" s="15">
        <f t="shared" si="20"/>
        <v>0</v>
      </c>
      <c r="I53" s="15">
        <f t="shared" si="20"/>
        <v>0</v>
      </c>
      <c r="J53" s="15">
        <f t="shared" si="20"/>
        <v>0</v>
      </c>
    </row>
    <row r="54" spans="2:10" x14ac:dyDescent="0.25">
      <c r="B54" s="47" t="str">
        <f t="shared" si="4"/>
        <v>28-29</v>
      </c>
      <c r="C54" s="13">
        <f t="shared" si="0"/>
        <v>46966</v>
      </c>
      <c r="D54" s="12">
        <f t="shared" ref="D54:D63" si="21">ROUND(D42*(1+$C$15),0)</f>
        <v>688</v>
      </c>
      <c r="E54" s="42">
        <f>IF(AND(YEAR(K$8)&lt;=YEAR(C54), YEAR(K$9)&gt;=YEAR(C54)),
    MAX(0, MIN(K$9, DATE(YEAR(C54),8,30)) - MAX(K$8, DATE(YEAR(C54),8,16)) + 1),
    0
) / 15</f>
        <v>0</v>
      </c>
      <c r="F54" s="43">
        <f>IF(AND(YEAR(F$8)&lt;=YEAR($C54),YEAR(F$9)&gt;=YEAR($C54)),MAX(0,MIN(F$9,DATE(YEAR($C54),8,30))-MAX(F$8,DATE(YEAR($C54),8,16))+1),0)*($D54/15)</f>
        <v>0</v>
      </c>
      <c r="G54" s="43">
        <f t="shared" ref="G54:J54" si="22">IF(AND(YEAR(G$8)&lt;=YEAR($C54),YEAR(G$9)&gt;=YEAR($C54)),MAX(0,MIN(G$9,DATE(YEAR($C54),8,30))-MAX(G$8,DATE(YEAR($C54),8,16))+1),0)*($D54/15)</f>
        <v>0</v>
      </c>
      <c r="H54" s="43">
        <f t="shared" si="22"/>
        <v>0</v>
      </c>
      <c r="I54" s="43">
        <f t="shared" si="22"/>
        <v>0</v>
      </c>
      <c r="J54" s="43">
        <f t="shared" si="22"/>
        <v>0</v>
      </c>
    </row>
    <row r="55" spans="2:10" x14ac:dyDescent="0.25">
      <c r="B55" s="8" t="str">
        <f t="shared" si="4"/>
        <v>28-29</v>
      </c>
      <c r="C55" s="11">
        <f t="shared" si="0"/>
        <v>46997</v>
      </c>
      <c r="D55">
        <f t="shared" si="21"/>
        <v>1377</v>
      </c>
      <c r="E55" s="4">
        <f t="shared" ref="E55:E62" si="23">(IF(C55&lt;DATE(YEAR($K$8),MONTH($K$8),1),0,MAX(0,MIN(EOMONTH(C55,0),$K$9)-MAX(DATE(YEAR(C55),MONTH(C55),1),$K$8)+1)/DAY(EOMONTH(C55,0))))</f>
        <v>0</v>
      </c>
      <c r="F55" s="15">
        <f t="shared" ref="F55:J62" si="24">IF(F$9="",0,((IF($C55&lt;DATE(YEAR(F$8),MONTH(F$8),1),0,MAX(0,MIN(EOMONTH($C55,0),F$9)-MAX(DATE(YEAR($C55),MONTH($C55),1),F$8)+1)/DAY(EOMONTH($C55,0)))))*$D55)</f>
        <v>0</v>
      </c>
      <c r="G55" s="15">
        <f t="shared" si="24"/>
        <v>0</v>
      </c>
      <c r="H55" s="15">
        <f t="shared" si="24"/>
        <v>0</v>
      </c>
      <c r="I55" s="15">
        <f t="shared" si="24"/>
        <v>0</v>
      </c>
      <c r="J55" s="15">
        <f t="shared" si="24"/>
        <v>0</v>
      </c>
    </row>
    <row r="56" spans="2:10" x14ac:dyDescent="0.25">
      <c r="B56" s="8" t="str">
        <f t="shared" si="4"/>
        <v>28-29</v>
      </c>
      <c r="C56" s="11">
        <f t="shared" si="0"/>
        <v>47027</v>
      </c>
      <c r="D56">
        <f t="shared" si="21"/>
        <v>1377</v>
      </c>
      <c r="E56" s="4">
        <f t="shared" si="23"/>
        <v>0</v>
      </c>
      <c r="F56" s="15">
        <f t="shared" si="24"/>
        <v>0</v>
      </c>
      <c r="G56" s="15">
        <f t="shared" si="24"/>
        <v>0</v>
      </c>
      <c r="H56" s="15">
        <f t="shared" si="24"/>
        <v>0</v>
      </c>
      <c r="I56" s="15">
        <f t="shared" si="24"/>
        <v>0</v>
      </c>
      <c r="J56" s="15">
        <f t="shared" si="24"/>
        <v>0</v>
      </c>
    </row>
    <row r="57" spans="2:10" x14ac:dyDescent="0.25">
      <c r="B57" s="8" t="str">
        <f t="shared" si="4"/>
        <v>28-29</v>
      </c>
      <c r="C57" s="11">
        <f t="shared" si="0"/>
        <v>47058</v>
      </c>
      <c r="D57">
        <f t="shared" si="21"/>
        <v>1377</v>
      </c>
      <c r="E57" s="4">
        <f t="shared" si="23"/>
        <v>0</v>
      </c>
      <c r="F57" s="15">
        <f t="shared" si="24"/>
        <v>0</v>
      </c>
      <c r="G57" s="15">
        <f t="shared" si="24"/>
        <v>0</v>
      </c>
      <c r="H57" s="15">
        <f t="shared" si="24"/>
        <v>0</v>
      </c>
      <c r="I57" s="15">
        <f t="shared" si="24"/>
        <v>0</v>
      </c>
      <c r="J57" s="15">
        <f t="shared" si="24"/>
        <v>0</v>
      </c>
    </row>
    <row r="58" spans="2:10" x14ac:dyDescent="0.25">
      <c r="B58" s="8" t="str">
        <f t="shared" si="4"/>
        <v>28-29</v>
      </c>
      <c r="C58" s="11">
        <f t="shared" si="0"/>
        <v>47088</v>
      </c>
      <c r="D58">
        <f t="shared" si="21"/>
        <v>1377</v>
      </c>
      <c r="E58" s="4">
        <f t="shared" si="23"/>
        <v>0</v>
      </c>
      <c r="F58" s="15">
        <f t="shared" si="24"/>
        <v>0</v>
      </c>
      <c r="G58" s="15">
        <f t="shared" si="24"/>
        <v>0</v>
      </c>
      <c r="H58" s="15">
        <f t="shared" si="24"/>
        <v>0</v>
      </c>
      <c r="I58" s="15">
        <f t="shared" si="24"/>
        <v>0</v>
      </c>
      <c r="J58" s="15">
        <f t="shared" si="24"/>
        <v>0</v>
      </c>
    </row>
    <row r="59" spans="2:10" x14ac:dyDescent="0.25">
      <c r="B59" s="8" t="str">
        <f t="shared" si="4"/>
        <v>28-29</v>
      </c>
      <c r="C59" s="11">
        <f t="shared" si="0"/>
        <v>47119</v>
      </c>
      <c r="D59">
        <f t="shared" si="21"/>
        <v>1377</v>
      </c>
      <c r="E59" s="4">
        <f t="shared" si="23"/>
        <v>0</v>
      </c>
      <c r="F59" s="15">
        <f t="shared" si="24"/>
        <v>0</v>
      </c>
      <c r="G59" s="15">
        <f t="shared" si="24"/>
        <v>0</v>
      </c>
      <c r="H59" s="15">
        <f t="shared" si="24"/>
        <v>0</v>
      </c>
      <c r="I59" s="15">
        <f t="shared" si="24"/>
        <v>0</v>
      </c>
      <c r="J59" s="15">
        <f t="shared" si="24"/>
        <v>0</v>
      </c>
    </row>
    <row r="60" spans="2:10" x14ac:dyDescent="0.25">
      <c r="B60" s="8" t="str">
        <f t="shared" si="4"/>
        <v>28-29</v>
      </c>
      <c r="C60" s="11">
        <f t="shared" si="0"/>
        <v>47150</v>
      </c>
      <c r="D60">
        <f t="shared" si="21"/>
        <v>1377</v>
      </c>
      <c r="E60" s="4">
        <f t="shared" si="23"/>
        <v>0</v>
      </c>
      <c r="F60" s="15">
        <f t="shared" si="24"/>
        <v>0</v>
      </c>
      <c r="G60" s="15">
        <f t="shared" si="24"/>
        <v>0</v>
      </c>
      <c r="H60" s="15">
        <f t="shared" si="24"/>
        <v>0</v>
      </c>
      <c r="I60" s="15">
        <f t="shared" si="24"/>
        <v>0</v>
      </c>
      <c r="J60" s="15">
        <f t="shared" si="24"/>
        <v>0</v>
      </c>
    </row>
    <row r="61" spans="2:10" x14ac:dyDescent="0.25">
      <c r="B61" s="8" t="str">
        <f t="shared" si="4"/>
        <v>28-29</v>
      </c>
      <c r="C61" s="11">
        <f t="shared" si="0"/>
        <v>47178</v>
      </c>
      <c r="D61">
        <f t="shared" si="21"/>
        <v>1377</v>
      </c>
      <c r="E61" s="4">
        <f t="shared" si="23"/>
        <v>0</v>
      </c>
      <c r="F61" s="15">
        <f t="shared" si="24"/>
        <v>0</v>
      </c>
      <c r="G61" s="15">
        <f t="shared" si="24"/>
        <v>0</v>
      </c>
      <c r="H61" s="15">
        <f t="shared" si="24"/>
        <v>0</v>
      </c>
      <c r="I61" s="15">
        <f t="shared" si="24"/>
        <v>0</v>
      </c>
      <c r="J61" s="15">
        <f t="shared" si="24"/>
        <v>0</v>
      </c>
    </row>
    <row r="62" spans="2:10" x14ac:dyDescent="0.25">
      <c r="B62" s="8" t="str">
        <f t="shared" si="4"/>
        <v>28-29</v>
      </c>
      <c r="C62" s="11">
        <f t="shared" si="0"/>
        <v>47209</v>
      </c>
      <c r="D62">
        <f t="shared" si="21"/>
        <v>1377</v>
      </c>
      <c r="E62" s="4">
        <f t="shared" si="23"/>
        <v>0</v>
      </c>
      <c r="F62" s="15">
        <f t="shared" si="24"/>
        <v>0</v>
      </c>
      <c r="G62" s="15">
        <f t="shared" si="24"/>
        <v>0</v>
      </c>
      <c r="H62" s="15">
        <f t="shared" si="24"/>
        <v>0</v>
      </c>
      <c r="I62" s="15">
        <f t="shared" si="24"/>
        <v>0</v>
      </c>
      <c r="J62" s="15">
        <f t="shared" si="24"/>
        <v>0</v>
      </c>
    </row>
    <row r="63" spans="2:10" x14ac:dyDescent="0.25">
      <c r="B63" s="47" t="str">
        <f t="shared" si="4"/>
        <v>28-29</v>
      </c>
      <c r="C63" s="13">
        <f t="shared" si="0"/>
        <v>47239</v>
      </c>
      <c r="D63" s="12">
        <f t="shared" si="21"/>
        <v>688</v>
      </c>
      <c r="E63" s="42">
        <f>IF(AND(YEAR(K$8)&lt;=YEAR($C63), YEAR(K$9)&gt;=YEAR($C63)), MAX(0, MIN(K$9, DATE(YEAR($C63),5,15)) - MAX(K$8, DATE(YEAR($C63),5,1)) + 1), 0)/15</f>
        <v>0</v>
      </c>
      <c r="F63" s="43">
        <f>IF(AND(YEAR(F$8)&lt;=YEAR($C63), YEAR(F$9)&gt;=YEAR($C63)), MAX(0, MIN(F$9, DATE(YEAR($C63),5,15)) - MAX(F$8, DATE(YEAR($C63),5,1)) + 1), 0)*($D63/15)</f>
        <v>0</v>
      </c>
      <c r="G63" s="43">
        <f t="shared" ref="G63:J63" si="25">IF(AND(YEAR(G$8)&lt;=YEAR($C63), YEAR(G$9)&gt;=YEAR($C63)), MAX(0, MIN(G$9, DATE(YEAR($C63),5,15)) - MAX(G$8, DATE(YEAR($C63),5,1)) + 1), 0)*($D63/15)</f>
        <v>0</v>
      </c>
      <c r="H63" s="43">
        <f t="shared" si="25"/>
        <v>0</v>
      </c>
      <c r="I63" s="43">
        <f t="shared" si="25"/>
        <v>0</v>
      </c>
      <c r="J63" s="43">
        <f t="shared" si="25"/>
        <v>0</v>
      </c>
    </row>
    <row r="64" spans="2:10" x14ac:dyDescent="0.25">
      <c r="B64" s="8" t="str">
        <f t="shared" si="4"/>
        <v>28-29</v>
      </c>
      <c r="C64" s="11">
        <f t="shared" si="0"/>
        <v>47270</v>
      </c>
      <c r="D64">
        <v>0</v>
      </c>
      <c r="E64" s="4">
        <f t="shared" ref="E64:E65" si="26">(IF(C64&lt;DATE(YEAR($K$8),MONTH($K$8),1),0,MAX(0,MIN(EOMONTH(C64,0),$K$9)-MAX(DATE(YEAR(C64),MONTH(C64),1),$K$8)+1)/DAY(EOMONTH(C64,0))))</f>
        <v>0</v>
      </c>
      <c r="F64" s="15">
        <f t="shared" ref="F64:J65" si="27">IF(F$9="",0,((IF($C64&lt;DATE(YEAR(F$8),MONTH(F$8),1),0,MAX(0,MIN(EOMONTH($C64,0),F$9)-MAX(DATE(YEAR($C64),MONTH($C64),1),F$8)+1)/DAY(EOMONTH($C64,0)))))*$D64)</f>
        <v>0</v>
      </c>
      <c r="G64" s="15">
        <f t="shared" si="27"/>
        <v>0</v>
      </c>
      <c r="H64" s="15">
        <f t="shared" si="27"/>
        <v>0</v>
      </c>
      <c r="I64" s="15">
        <f t="shared" si="27"/>
        <v>0</v>
      </c>
      <c r="J64" s="15">
        <f t="shared" si="27"/>
        <v>0</v>
      </c>
    </row>
    <row r="65" spans="2:10" x14ac:dyDescent="0.25">
      <c r="B65" s="8" t="str">
        <f t="shared" si="4"/>
        <v>28-29</v>
      </c>
      <c r="C65" s="11">
        <f t="shared" si="0"/>
        <v>47300</v>
      </c>
      <c r="D65">
        <v>0</v>
      </c>
      <c r="E65" s="4">
        <f t="shared" si="26"/>
        <v>0</v>
      </c>
      <c r="F65" s="15">
        <f t="shared" si="27"/>
        <v>0</v>
      </c>
      <c r="G65" s="15">
        <f t="shared" si="27"/>
        <v>0</v>
      </c>
      <c r="H65" s="15">
        <f t="shared" si="27"/>
        <v>0</v>
      </c>
      <c r="I65" s="15">
        <f t="shared" si="27"/>
        <v>0</v>
      </c>
      <c r="J65" s="15">
        <f t="shared" si="27"/>
        <v>0</v>
      </c>
    </row>
    <row r="66" spans="2:10" x14ac:dyDescent="0.25">
      <c r="B66" s="47" t="str">
        <f t="shared" si="4"/>
        <v>29-30</v>
      </c>
      <c r="C66" s="13">
        <f t="shared" si="0"/>
        <v>47331</v>
      </c>
      <c r="D66" s="12">
        <f t="shared" ref="D66:D75" si="28">ROUND(D54*(1+$C$15),0)</f>
        <v>709</v>
      </c>
      <c r="E66" s="42">
        <f>IF(AND(YEAR(K$8)&lt;=YEAR(C66), YEAR(K$9)&gt;=YEAR(C66)),
    MAX(0, MIN(K$9, DATE(YEAR(C66),8,30)) - MAX(K$8, DATE(YEAR(C66),8,16)) + 1),
    0
) / 15</f>
        <v>0</v>
      </c>
      <c r="F66" s="43">
        <f>IF(AND(YEAR(F$8)&lt;=YEAR($C66),YEAR(F$9)&gt;=YEAR($C66)),MAX(0,MIN(F$9,DATE(YEAR($C66),8,30))-MAX(F$8,DATE(YEAR($C66),8,16))+1),0)*($D66/15)</f>
        <v>0</v>
      </c>
      <c r="G66" s="43">
        <f t="shared" ref="G66:J66" si="29">IF(AND(YEAR(G$8)&lt;=YEAR($C66),YEAR(G$9)&gt;=YEAR($C66)),MAX(0,MIN(G$9,DATE(YEAR($C66),8,30))-MAX(G$8,DATE(YEAR($C66),8,16))+1),0)*($D66/15)</f>
        <v>0</v>
      </c>
      <c r="H66" s="43">
        <f t="shared" si="29"/>
        <v>0</v>
      </c>
      <c r="I66" s="43">
        <f t="shared" si="29"/>
        <v>0</v>
      </c>
      <c r="J66" s="43">
        <f t="shared" si="29"/>
        <v>0</v>
      </c>
    </row>
    <row r="67" spans="2:10" x14ac:dyDescent="0.25">
      <c r="B67" s="8" t="str">
        <f t="shared" si="4"/>
        <v>29-30</v>
      </c>
      <c r="C67" s="11">
        <f t="shared" si="0"/>
        <v>47362</v>
      </c>
      <c r="D67">
        <f t="shared" si="28"/>
        <v>1418</v>
      </c>
      <c r="E67" s="4">
        <f t="shared" ref="E67:E74" si="30">(IF(C67&lt;DATE(YEAR($K$8),MONTH($K$8),1),0,MAX(0,MIN(EOMONTH(C67,0),$K$9)-MAX(DATE(YEAR(C67),MONTH(C67),1),$K$8)+1)/DAY(EOMONTH(C67,0))))</f>
        <v>0</v>
      </c>
      <c r="F67" s="15">
        <f t="shared" ref="F67:J74" si="31">IF(F$9="",0,((IF($C67&lt;DATE(YEAR(F$8),MONTH(F$8),1),0,MAX(0,MIN(EOMONTH($C67,0),F$9)-MAX(DATE(YEAR($C67),MONTH($C67),1),F$8)+1)/DAY(EOMONTH($C67,0)))))*$D67)</f>
        <v>0</v>
      </c>
      <c r="G67" s="15">
        <f t="shared" si="31"/>
        <v>0</v>
      </c>
      <c r="H67" s="15">
        <f t="shared" si="31"/>
        <v>0</v>
      </c>
      <c r="I67" s="15">
        <f t="shared" si="31"/>
        <v>0</v>
      </c>
      <c r="J67" s="15">
        <f t="shared" si="31"/>
        <v>0</v>
      </c>
    </row>
    <row r="68" spans="2:10" x14ac:dyDescent="0.25">
      <c r="B68" s="8" t="str">
        <f t="shared" si="4"/>
        <v>29-30</v>
      </c>
      <c r="C68" s="11">
        <f t="shared" si="0"/>
        <v>47392</v>
      </c>
      <c r="D68">
        <f t="shared" si="28"/>
        <v>1418</v>
      </c>
      <c r="E68" s="4">
        <f t="shared" si="30"/>
        <v>0</v>
      </c>
      <c r="F68" s="15">
        <f t="shared" si="31"/>
        <v>0</v>
      </c>
      <c r="G68" s="15">
        <f t="shared" si="31"/>
        <v>0</v>
      </c>
      <c r="H68" s="15">
        <f t="shared" si="31"/>
        <v>0</v>
      </c>
      <c r="I68" s="15">
        <f t="shared" si="31"/>
        <v>0</v>
      </c>
      <c r="J68" s="15">
        <f t="shared" si="31"/>
        <v>0</v>
      </c>
    </row>
    <row r="69" spans="2:10" x14ac:dyDescent="0.25">
      <c r="B69" s="8" t="str">
        <f t="shared" si="4"/>
        <v>29-30</v>
      </c>
      <c r="C69" s="11">
        <f t="shared" si="0"/>
        <v>47423</v>
      </c>
      <c r="D69">
        <f t="shared" si="28"/>
        <v>1418</v>
      </c>
      <c r="E69" s="4">
        <f t="shared" si="30"/>
        <v>0</v>
      </c>
      <c r="F69" s="15">
        <f t="shared" si="31"/>
        <v>0</v>
      </c>
      <c r="G69" s="15">
        <f t="shared" si="31"/>
        <v>0</v>
      </c>
      <c r="H69" s="15">
        <f t="shared" si="31"/>
        <v>0</v>
      </c>
      <c r="I69" s="15">
        <f t="shared" si="31"/>
        <v>0</v>
      </c>
      <c r="J69" s="15">
        <f t="shared" si="31"/>
        <v>0</v>
      </c>
    </row>
    <row r="70" spans="2:10" x14ac:dyDescent="0.25">
      <c r="B70" s="8" t="str">
        <f t="shared" si="4"/>
        <v>29-30</v>
      </c>
      <c r="C70" s="11">
        <f t="shared" si="0"/>
        <v>47453</v>
      </c>
      <c r="D70">
        <f t="shared" si="28"/>
        <v>1418</v>
      </c>
      <c r="E70" s="4">
        <f t="shared" si="30"/>
        <v>0</v>
      </c>
      <c r="F70" s="15">
        <f t="shared" si="31"/>
        <v>0</v>
      </c>
      <c r="G70" s="15">
        <f t="shared" si="31"/>
        <v>0</v>
      </c>
      <c r="H70" s="15">
        <f t="shared" si="31"/>
        <v>0</v>
      </c>
      <c r="I70" s="15">
        <f t="shared" si="31"/>
        <v>0</v>
      </c>
      <c r="J70" s="15">
        <f t="shared" si="31"/>
        <v>0</v>
      </c>
    </row>
    <row r="71" spans="2:10" x14ac:dyDescent="0.25">
      <c r="B71" s="8" t="str">
        <f t="shared" si="4"/>
        <v>29-30</v>
      </c>
      <c r="C71" s="11">
        <f t="shared" si="0"/>
        <v>47484</v>
      </c>
      <c r="D71">
        <f t="shared" si="28"/>
        <v>1418</v>
      </c>
      <c r="E71" s="4">
        <f t="shared" si="30"/>
        <v>0</v>
      </c>
      <c r="F71" s="15">
        <f t="shared" si="31"/>
        <v>0</v>
      </c>
      <c r="G71" s="15">
        <f t="shared" si="31"/>
        <v>0</v>
      </c>
      <c r="H71" s="15">
        <f t="shared" si="31"/>
        <v>0</v>
      </c>
      <c r="I71" s="15">
        <f t="shared" si="31"/>
        <v>0</v>
      </c>
      <c r="J71" s="15">
        <f t="shared" si="31"/>
        <v>0</v>
      </c>
    </row>
    <row r="72" spans="2:10" x14ac:dyDescent="0.25">
      <c r="B72" s="8" t="str">
        <f t="shared" si="4"/>
        <v>29-30</v>
      </c>
      <c r="C72" s="11">
        <f t="shared" si="0"/>
        <v>47515</v>
      </c>
      <c r="D72">
        <f t="shared" si="28"/>
        <v>1418</v>
      </c>
      <c r="E72" s="4">
        <f t="shared" si="30"/>
        <v>0</v>
      </c>
      <c r="F72" s="15">
        <f t="shared" si="31"/>
        <v>0</v>
      </c>
      <c r="G72" s="15">
        <f t="shared" si="31"/>
        <v>0</v>
      </c>
      <c r="H72" s="15">
        <f t="shared" si="31"/>
        <v>0</v>
      </c>
      <c r="I72" s="15">
        <f t="shared" si="31"/>
        <v>0</v>
      </c>
      <c r="J72" s="15">
        <f t="shared" si="31"/>
        <v>0</v>
      </c>
    </row>
    <row r="73" spans="2:10" x14ac:dyDescent="0.25">
      <c r="B73" s="8" t="str">
        <f t="shared" si="4"/>
        <v>29-30</v>
      </c>
      <c r="C73" s="11">
        <f t="shared" si="0"/>
        <v>47543</v>
      </c>
      <c r="D73">
        <f t="shared" si="28"/>
        <v>1418</v>
      </c>
      <c r="E73" s="4">
        <f t="shared" si="30"/>
        <v>0</v>
      </c>
      <c r="F73" s="15">
        <f t="shared" si="31"/>
        <v>0</v>
      </c>
      <c r="G73" s="15">
        <f t="shared" si="31"/>
        <v>0</v>
      </c>
      <c r="H73" s="15">
        <f t="shared" si="31"/>
        <v>0</v>
      </c>
      <c r="I73" s="15">
        <f t="shared" si="31"/>
        <v>0</v>
      </c>
      <c r="J73" s="15">
        <f t="shared" si="31"/>
        <v>0</v>
      </c>
    </row>
    <row r="74" spans="2:10" x14ac:dyDescent="0.25">
      <c r="B74" s="8" t="str">
        <f t="shared" si="4"/>
        <v>29-30</v>
      </c>
      <c r="C74" s="11">
        <f t="shared" si="0"/>
        <v>47574</v>
      </c>
      <c r="D74">
        <f t="shared" si="28"/>
        <v>1418</v>
      </c>
      <c r="E74" s="4">
        <f t="shared" si="30"/>
        <v>0</v>
      </c>
      <c r="F74" s="15">
        <f t="shared" si="31"/>
        <v>0</v>
      </c>
      <c r="G74" s="15">
        <f t="shared" si="31"/>
        <v>0</v>
      </c>
      <c r="H74" s="15">
        <f t="shared" si="31"/>
        <v>0</v>
      </c>
      <c r="I74" s="15">
        <f t="shared" si="31"/>
        <v>0</v>
      </c>
      <c r="J74" s="15">
        <f t="shared" si="31"/>
        <v>0</v>
      </c>
    </row>
    <row r="75" spans="2:10" x14ac:dyDescent="0.25">
      <c r="B75" s="47" t="str">
        <f t="shared" si="4"/>
        <v>29-30</v>
      </c>
      <c r="C75" s="13">
        <f t="shared" si="0"/>
        <v>47604</v>
      </c>
      <c r="D75" s="12">
        <f t="shared" si="28"/>
        <v>709</v>
      </c>
      <c r="E75" s="42">
        <f>IF(AND(YEAR(K$8)&lt;=YEAR($C75), YEAR(K$9)&gt;=YEAR($C75)), MAX(0, MIN(K$9, DATE(YEAR($C75),5,15)) - MAX(K$8, DATE(YEAR($C75),5,1)) + 1), 0)/15</f>
        <v>0</v>
      </c>
      <c r="F75" s="43">
        <f>IF(AND(YEAR(F$8)&lt;=YEAR($C75), YEAR(F$9)&gt;=YEAR($C75)), MAX(0, MIN(F$9, DATE(YEAR($C75),5,15)) - MAX(F$8, DATE(YEAR($C75),5,1)) + 1), 0)*($D75/15)</f>
        <v>0</v>
      </c>
      <c r="G75" s="43">
        <f t="shared" ref="G75:J75" si="32">IF(AND(YEAR(G$8)&lt;=YEAR($C75), YEAR(G$9)&gt;=YEAR($C75)), MAX(0, MIN(G$9, DATE(YEAR($C75),5,15)) - MAX(G$8, DATE(YEAR($C75),5,1)) + 1), 0)*($D75/15)</f>
        <v>0</v>
      </c>
      <c r="H75" s="43">
        <f t="shared" si="32"/>
        <v>0</v>
      </c>
      <c r="I75" s="43">
        <f t="shared" si="32"/>
        <v>0</v>
      </c>
      <c r="J75" s="43">
        <f t="shared" si="32"/>
        <v>0</v>
      </c>
    </row>
    <row r="76" spans="2:10" x14ac:dyDescent="0.25">
      <c r="B76" s="8" t="str">
        <f t="shared" si="4"/>
        <v>29-30</v>
      </c>
      <c r="C76" s="11">
        <f t="shared" si="0"/>
        <v>47635</v>
      </c>
      <c r="D76">
        <v>0</v>
      </c>
      <c r="E76" s="4">
        <f t="shared" ref="E76:E77" si="33">(IF(C76&lt;DATE(YEAR($K$8),MONTH($K$8),1),0,MAX(0,MIN(EOMONTH(C76,0),$K$9)-MAX(DATE(YEAR(C76),MONTH(C76),1),$K$8)+1)/DAY(EOMONTH(C76,0))))</f>
        <v>0</v>
      </c>
      <c r="F76" s="15">
        <f t="shared" ref="F76:J77" si="34">IF(F$9="",0,((IF($C76&lt;DATE(YEAR(F$8),MONTH(F$8),1),0,MAX(0,MIN(EOMONTH($C76,0),F$9)-MAX(DATE(YEAR($C76),MONTH($C76),1),F$8)+1)/DAY(EOMONTH($C76,0)))))*$D76)</f>
        <v>0</v>
      </c>
      <c r="G76" s="15">
        <f t="shared" si="34"/>
        <v>0</v>
      </c>
      <c r="H76" s="15">
        <f t="shared" si="34"/>
        <v>0</v>
      </c>
      <c r="I76" s="15">
        <f t="shared" si="34"/>
        <v>0</v>
      </c>
      <c r="J76" s="15">
        <f t="shared" si="34"/>
        <v>0</v>
      </c>
    </row>
    <row r="77" spans="2:10" x14ac:dyDescent="0.25">
      <c r="B77" s="8" t="str">
        <f t="shared" si="4"/>
        <v>29-30</v>
      </c>
      <c r="C77" s="11">
        <f t="shared" si="0"/>
        <v>47665</v>
      </c>
      <c r="D77">
        <v>0</v>
      </c>
      <c r="E77" s="4">
        <f t="shared" si="33"/>
        <v>0</v>
      </c>
      <c r="F77" s="15">
        <f t="shared" si="34"/>
        <v>0</v>
      </c>
      <c r="G77" s="15">
        <f t="shared" si="34"/>
        <v>0</v>
      </c>
      <c r="H77" s="15">
        <f t="shared" si="34"/>
        <v>0</v>
      </c>
      <c r="I77" s="15">
        <f t="shared" si="34"/>
        <v>0</v>
      </c>
      <c r="J77" s="15">
        <f t="shared" si="34"/>
        <v>0</v>
      </c>
    </row>
    <row r="78" spans="2:10" x14ac:dyDescent="0.25">
      <c r="B78" s="47" t="str">
        <f t="shared" si="4"/>
        <v>30-31</v>
      </c>
      <c r="C78" s="13">
        <f t="shared" si="0"/>
        <v>47696</v>
      </c>
      <c r="D78" s="12">
        <f t="shared" ref="D78:D87" si="35">ROUND(D66*(1+$C$15),0)</f>
        <v>730</v>
      </c>
      <c r="E78" s="42">
        <f>IF(AND(YEAR(K$8)&lt;=YEAR(C78), YEAR(K$9)&gt;=YEAR(C78)),
    MAX(0, MIN(K$9, DATE(YEAR(C78),8,30)) - MAX(K$8, DATE(YEAR(C78),8,16)) + 1),
    0
) / 15</f>
        <v>0</v>
      </c>
      <c r="F78" s="43">
        <f>IF(AND(YEAR(F$8)&lt;=YEAR($C78),YEAR(F$9)&gt;=YEAR($C78)),MAX(0,MIN(F$9,DATE(YEAR($C78),8,30))-MAX(F$8,DATE(YEAR($C78),8,16))+1),0)*($D78/15)</f>
        <v>0</v>
      </c>
      <c r="G78" s="43">
        <f t="shared" ref="G78:J78" si="36">IF(AND(YEAR(G$8)&lt;=YEAR($C78),YEAR(G$9)&gt;=YEAR($C78)),MAX(0,MIN(G$9,DATE(YEAR($C78),8,30))-MAX(G$8,DATE(YEAR($C78),8,16))+1),0)*($D78/15)</f>
        <v>0</v>
      </c>
      <c r="H78" s="43">
        <f t="shared" si="36"/>
        <v>0</v>
      </c>
      <c r="I78" s="43">
        <f t="shared" si="36"/>
        <v>0</v>
      </c>
      <c r="J78" s="43">
        <f t="shared" si="36"/>
        <v>0</v>
      </c>
    </row>
    <row r="79" spans="2:10" x14ac:dyDescent="0.25">
      <c r="B79" s="8" t="str">
        <f t="shared" si="4"/>
        <v>30-31</v>
      </c>
      <c r="C79" s="11">
        <f t="shared" si="0"/>
        <v>47727</v>
      </c>
      <c r="D79">
        <f t="shared" si="35"/>
        <v>1461</v>
      </c>
      <c r="E79" s="4">
        <f t="shared" ref="E79:E86" si="37">(IF(C79&lt;DATE(YEAR($K$8),MONTH($K$8),1),0,MAX(0,MIN(EOMONTH(C79,0),$K$9)-MAX(DATE(YEAR(C79),MONTH(C79),1),$K$8)+1)/DAY(EOMONTH(C79,0))))</f>
        <v>0</v>
      </c>
      <c r="F79" s="15">
        <f t="shared" ref="F79:J86" si="38">IF(F$9="",0,((IF($C79&lt;DATE(YEAR(F$8),MONTH(F$8),1),0,MAX(0,MIN(EOMONTH($C79,0),F$9)-MAX(DATE(YEAR($C79),MONTH($C79),1),F$8)+1)/DAY(EOMONTH($C79,0)))))*$D79)</f>
        <v>0</v>
      </c>
      <c r="G79" s="15">
        <f t="shared" si="38"/>
        <v>0</v>
      </c>
      <c r="H79" s="15">
        <f t="shared" si="38"/>
        <v>0</v>
      </c>
      <c r="I79" s="15">
        <f t="shared" si="38"/>
        <v>0</v>
      </c>
      <c r="J79" s="15">
        <f t="shared" si="38"/>
        <v>0</v>
      </c>
    </row>
    <row r="80" spans="2:10" x14ac:dyDescent="0.25">
      <c r="B80" s="8" t="str">
        <f t="shared" si="4"/>
        <v>30-31</v>
      </c>
      <c r="C80" s="11">
        <f t="shared" si="0"/>
        <v>47757</v>
      </c>
      <c r="D80">
        <f t="shared" si="35"/>
        <v>1461</v>
      </c>
      <c r="E80" s="4">
        <f t="shared" si="37"/>
        <v>0</v>
      </c>
      <c r="F80" s="15">
        <f t="shared" si="38"/>
        <v>0</v>
      </c>
      <c r="G80" s="15">
        <f t="shared" si="38"/>
        <v>0</v>
      </c>
      <c r="H80" s="15">
        <f t="shared" si="38"/>
        <v>0</v>
      </c>
      <c r="I80" s="15">
        <f t="shared" si="38"/>
        <v>0</v>
      </c>
      <c r="J80" s="15">
        <f t="shared" si="38"/>
        <v>0</v>
      </c>
    </row>
    <row r="81" spans="2:10" x14ac:dyDescent="0.25">
      <c r="B81" s="8" t="str">
        <f t="shared" si="4"/>
        <v>30-31</v>
      </c>
      <c r="C81" s="11">
        <f t="shared" si="0"/>
        <v>47788</v>
      </c>
      <c r="D81">
        <f t="shared" si="35"/>
        <v>1461</v>
      </c>
      <c r="E81" s="4">
        <f t="shared" si="37"/>
        <v>0</v>
      </c>
      <c r="F81" s="15">
        <f t="shared" si="38"/>
        <v>0</v>
      </c>
      <c r="G81" s="15">
        <f t="shared" si="38"/>
        <v>0</v>
      </c>
      <c r="H81" s="15">
        <f t="shared" si="38"/>
        <v>0</v>
      </c>
      <c r="I81" s="15">
        <f t="shared" si="38"/>
        <v>0</v>
      </c>
      <c r="J81" s="15">
        <f t="shared" si="38"/>
        <v>0</v>
      </c>
    </row>
    <row r="82" spans="2:10" x14ac:dyDescent="0.25">
      <c r="B82" s="8" t="str">
        <f t="shared" si="4"/>
        <v>30-31</v>
      </c>
      <c r="C82" s="11">
        <f t="shared" si="0"/>
        <v>47818</v>
      </c>
      <c r="D82">
        <f t="shared" si="35"/>
        <v>1461</v>
      </c>
      <c r="E82" s="4">
        <f t="shared" si="37"/>
        <v>0</v>
      </c>
      <c r="F82" s="15">
        <f t="shared" si="38"/>
        <v>0</v>
      </c>
      <c r="G82" s="15">
        <f t="shared" si="38"/>
        <v>0</v>
      </c>
      <c r="H82" s="15">
        <f t="shared" si="38"/>
        <v>0</v>
      </c>
      <c r="I82" s="15">
        <f t="shared" si="38"/>
        <v>0</v>
      </c>
      <c r="J82" s="15">
        <f t="shared" si="38"/>
        <v>0</v>
      </c>
    </row>
    <row r="83" spans="2:10" x14ac:dyDescent="0.25">
      <c r="B83" s="8" t="str">
        <f t="shared" si="4"/>
        <v>30-31</v>
      </c>
      <c r="C83" s="11">
        <f t="shared" ref="C83:C99" si="39">EOMONTH(C82,0)+1</f>
        <v>47849</v>
      </c>
      <c r="D83">
        <f t="shared" si="35"/>
        <v>1461</v>
      </c>
      <c r="E83" s="4">
        <f t="shared" si="37"/>
        <v>0</v>
      </c>
      <c r="F83" s="15">
        <f t="shared" si="38"/>
        <v>0</v>
      </c>
      <c r="G83" s="15">
        <f t="shared" si="38"/>
        <v>0</v>
      </c>
      <c r="H83" s="15">
        <f t="shared" si="38"/>
        <v>0</v>
      </c>
      <c r="I83" s="15">
        <f t="shared" si="38"/>
        <v>0</v>
      </c>
      <c r="J83" s="15">
        <f t="shared" si="38"/>
        <v>0</v>
      </c>
    </row>
    <row r="84" spans="2:10" x14ac:dyDescent="0.25">
      <c r="B84" s="8" t="str">
        <f t="shared" si="4"/>
        <v>30-31</v>
      </c>
      <c r="C84" s="11">
        <f t="shared" si="39"/>
        <v>47880</v>
      </c>
      <c r="D84">
        <f t="shared" si="35"/>
        <v>1461</v>
      </c>
      <c r="E84" s="4">
        <f t="shared" si="37"/>
        <v>0</v>
      </c>
      <c r="F84" s="15">
        <f t="shared" si="38"/>
        <v>0</v>
      </c>
      <c r="G84" s="15">
        <f t="shared" si="38"/>
        <v>0</v>
      </c>
      <c r="H84" s="15">
        <f t="shared" si="38"/>
        <v>0</v>
      </c>
      <c r="I84" s="15">
        <f t="shared" si="38"/>
        <v>0</v>
      </c>
      <c r="J84" s="15">
        <f t="shared" si="38"/>
        <v>0</v>
      </c>
    </row>
    <row r="85" spans="2:10" x14ac:dyDescent="0.25">
      <c r="B85" s="8" t="str">
        <f t="shared" si="4"/>
        <v>30-31</v>
      </c>
      <c r="C85" s="11">
        <f t="shared" si="39"/>
        <v>47908</v>
      </c>
      <c r="D85">
        <f t="shared" si="35"/>
        <v>1461</v>
      </c>
      <c r="E85" s="4">
        <f t="shared" si="37"/>
        <v>0</v>
      </c>
      <c r="F85" s="15">
        <f t="shared" si="38"/>
        <v>0</v>
      </c>
      <c r="G85" s="15">
        <f t="shared" si="38"/>
        <v>0</v>
      </c>
      <c r="H85" s="15">
        <f t="shared" si="38"/>
        <v>0</v>
      </c>
      <c r="I85" s="15">
        <f t="shared" si="38"/>
        <v>0</v>
      </c>
      <c r="J85" s="15">
        <f t="shared" si="38"/>
        <v>0</v>
      </c>
    </row>
    <row r="86" spans="2:10" x14ac:dyDescent="0.25">
      <c r="B86" s="8" t="str">
        <f t="shared" si="4"/>
        <v>30-31</v>
      </c>
      <c r="C86" s="11">
        <f t="shared" si="39"/>
        <v>47939</v>
      </c>
      <c r="D86">
        <f t="shared" si="35"/>
        <v>1461</v>
      </c>
      <c r="E86" s="4">
        <f t="shared" si="37"/>
        <v>0</v>
      </c>
      <c r="F86" s="15">
        <f t="shared" si="38"/>
        <v>0</v>
      </c>
      <c r="G86" s="15">
        <f t="shared" si="38"/>
        <v>0</v>
      </c>
      <c r="H86" s="15">
        <f t="shared" si="38"/>
        <v>0</v>
      </c>
      <c r="I86" s="15">
        <f t="shared" si="38"/>
        <v>0</v>
      </c>
      <c r="J86" s="15">
        <f t="shared" si="38"/>
        <v>0</v>
      </c>
    </row>
    <row r="87" spans="2:10" x14ac:dyDescent="0.25">
      <c r="B87" s="47" t="str">
        <f t="shared" si="4"/>
        <v>30-31</v>
      </c>
      <c r="C87" s="13">
        <f t="shared" si="39"/>
        <v>47969</v>
      </c>
      <c r="D87" s="12">
        <f t="shared" si="35"/>
        <v>730</v>
      </c>
      <c r="E87" s="42">
        <f>IF(AND(YEAR(K$8)&lt;=YEAR($C87), YEAR(K$9)&gt;=YEAR($C87)), MAX(0, MIN(K$9, DATE(YEAR($C87),5,15)) - MAX(K$8, DATE(YEAR($C87),5,1)) + 1), 0)/15</f>
        <v>0</v>
      </c>
      <c r="F87" s="43">
        <f>IF(AND(YEAR(F$8)&lt;=YEAR($C87), YEAR(F$9)&gt;=YEAR($C87)), MAX(0, MIN(F$9, DATE(YEAR($C87),5,15)) - MAX(F$8, DATE(YEAR($C87),5,1)) + 1), 0)*($D87/15)</f>
        <v>0</v>
      </c>
      <c r="G87" s="43">
        <f t="shared" ref="G87:J87" si="40">IF(AND(YEAR(G$8)&lt;=YEAR($C87), YEAR(G$9)&gt;=YEAR($C87)), MAX(0, MIN(G$9, DATE(YEAR($C87),5,15)) - MAX(G$8, DATE(YEAR($C87),5,1)) + 1), 0)*($D87/15)</f>
        <v>0</v>
      </c>
      <c r="H87" s="43">
        <f t="shared" si="40"/>
        <v>0</v>
      </c>
      <c r="I87" s="43">
        <f t="shared" si="40"/>
        <v>0</v>
      </c>
      <c r="J87" s="43">
        <f t="shared" si="40"/>
        <v>0</v>
      </c>
    </row>
    <row r="88" spans="2:10" x14ac:dyDescent="0.25">
      <c r="B88" s="8" t="str">
        <f t="shared" si="4"/>
        <v>30-31</v>
      </c>
      <c r="C88" s="11">
        <f t="shared" si="39"/>
        <v>48000</v>
      </c>
      <c r="D88">
        <v>0</v>
      </c>
      <c r="E88" s="4">
        <f t="shared" ref="E88:E89" si="41">(IF(C88&lt;DATE(YEAR($K$8),MONTH($K$8),1),0,MAX(0,MIN(EOMONTH(C88,0),$K$9)-MAX(DATE(YEAR(C88),MONTH(C88),1),$K$8)+1)/DAY(EOMONTH(C88,0))))</f>
        <v>0</v>
      </c>
      <c r="F88" s="15">
        <f t="shared" ref="F88:J89" si="42">IF(F$9="",0,((IF($C88&lt;DATE(YEAR(F$8),MONTH(F$8),1),0,MAX(0,MIN(EOMONTH($C88,0),F$9)-MAX(DATE(YEAR($C88),MONTH($C88),1),F$8)+1)/DAY(EOMONTH($C88,0)))))*$D88)</f>
        <v>0</v>
      </c>
      <c r="G88" s="15">
        <f t="shared" si="42"/>
        <v>0</v>
      </c>
      <c r="H88" s="15">
        <f t="shared" si="42"/>
        <v>0</v>
      </c>
      <c r="I88" s="15">
        <f t="shared" si="42"/>
        <v>0</v>
      </c>
      <c r="J88" s="15">
        <f t="shared" si="42"/>
        <v>0</v>
      </c>
    </row>
    <row r="89" spans="2:10" x14ac:dyDescent="0.25">
      <c r="B89" s="8" t="str">
        <f t="shared" si="4"/>
        <v>30-31</v>
      </c>
      <c r="C89" s="11">
        <f t="shared" si="39"/>
        <v>48030</v>
      </c>
      <c r="D89">
        <v>0</v>
      </c>
      <c r="E89" s="4">
        <f t="shared" si="41"/>
        <v>0</v>
      </c>
      <c r="F89" s="15">
        <f t="shared" si="42"/>
        <v>0</v>
      </c>
      <c r="G89" s="15">
        <f t="shared" si="42"/>
        <v>0</v>
      </c>
      <c r="H89" s="15">
        <f t="shared" si="42"/>
        <v>0</v>
      </c>
      <c r="I89" s="15">
        <f t="shared" si="42"/>
        <v>0</v>
      </c>
      <c r="J89" s="15">
        <f t="shared" si="42"/>
        <v>0</v>
      </c>
    </row>
    <row r="90" spans="2:10" x14ac:dyDescent="0.25">
      <c r="B90" s="47" t="str">
        <f t="shared" si="4"/>
        <v>31-32</v>
      </c>
      <c r="C90" s="13">
        <f t="shared" si="39"/>
        <v>48061</v>
      </c>
      <c r="D90" s="12">
        <f t="shared" ref="D90:D99" si="43">ROUND(D78*(1+$C$15),0)</f>
        <v>752</v>
      </c>
      <c r="E90" s="42">
        <f>IF(AND(YEAR(K$8)&lt;=YEAR(C90), YEAR(K$9)&gt;=YEAR(C90)),
    MAX(0, MIN(K$9, DATE(YEAR(C90),8,30)) - MAX(K$8, DATE(YEAR(C90),8,16)) + 1),
    0
) / 15</f>
        <v>0</v>
      </c>
      <c r="F90" s="43">
        <f>IF(AND(YEAR(F$8)&lt;=YEAR($C90),YEAR(F$9)&gt;=YEAR($C90)),MAX(0,MIN(F$9,DATE(YEAR($C90),8,30))-MAX(F$8,DATE(YEAR($C90),8,16))+1),0)*($D90/15)</f>
        <v>0</v>
      </c>
      <c r="G90" s="43">
        <f t="shared" ref="G90:J90" si="44">IF(AND(YEAR(G$8)&lt;=YEAR($C90),YEAR(G$9)&gt;=YEAR($C90)),MAX(0,MIN(G$9,DATE(YEAR($C90),8,30))-MAX(G$8,DATE(YEAR($C90),8,16))+1),0)*($D90/15)</f>
        <v>0</v>
      </c>
      <c r="H90" s="43">
        <f t="shared" si="44"/>
        <v>0</v>
      </c>
      <c r="I90" s="43">
        <f t="shared" si="44"/>
        <v>0</v>
      </c>
      <c r="J90" s="43">
        <f t="shared" si="44"/>
        <v>0</v>
      </c>
    </row>
    <row r="91" spans="2:10" x14ac:dyDescent="0.25">
      <c r="B91" s="8" t="str">
        <f t="shared" si="4"/>
        <v>31-32</v>
      </c>
      <c r="C91" s="11">
        <f t="shared" si="39"/>
        <v>48092</v>
      </c>
      <c r="D91">
        <f t="shared" si="43"/>
        <v>1505</v>
      </c>
      <c r="E91" s="4">
        <f t="shared" ref="E91:E98" si="45">(IF(C91&lt;DATE(YEAR($K$8),MONTH($K$8),1),0,MAX(0,MIN(EOMONTH(C91,0),$K$9)-MAX(DATE(YEAR(C91),MONTH(C91),1),$K$8)+1)/DAY(EOMONTH(C91,0))))</f>
        <v>0</v>
      </c>
      <c r="F91" s="15">
        <f t="shared" ref="F91:J98" si="46">IF(F$9="",0,((IF($C91&lt;DATE(YEAR(F$8),MONTH(F$8),1),0,MAX(0,MIN(EOMONTH($C91,0),F$9)-MAX(DATE(YEAR($C91),MONTH($C91),1),F$8)+1)/DAY(EOMONTH($C91,0)))))*$D91)</f>
        <v>0</v>
      </c>
      <c r="G91" s="15">
        <f t="shared" si="46"/>
        <v>0</v>
      </c>
      <c r="H91" s="15">
        <f t="shared" si="46"/>
        <v>0</v>
      </c>
      <c r="I91" s="15">
        <f t="shared" si="46"/>
        <v>0</v>
      </c>
      <c r="J91" s="15">
        <f t="shared" si="46"/>
        <v>0</v>
      </c>
    </row>
    <row r="92" spans="2:10" x14ac:dyDescent="0.25">
      <c r="B92" s="8" t="str">
        <f t="shared" si="4"/>
        <v>31-32</v>
      </c>
      <c r="C92" s="11">
        <f t="shared" si="39"/>
        <v>48122</v>
      </c>
      <c r="D92">
        <f t="shared" si="43"/>
        <v>1505</v>
      </c>
      <c r="E92" s="4">
        <f t="shared" si="45"/>
        <v>0</v>
      </c>
      <c r="F92" s="15">
        <f t="shared" si="46"/>
        <v>0</v>
      </c>
      <c r="G92" s="15">
        <f t="shared" si="46"/>
        <v>0</v>
      </c>
      <c r="H92" s="15">
        <f t="shared" si="46"/>
        <v>0</v>
      </c>
      <c r="I92" s="15">
        <f t="shared" si="46"/>
        <v>0</v>
      </c>
      <c r="J92" s="15">
        <f t="shared" si="46"/>
        <v>0</v>
      </c>
    </row>
    <row r="93" spans="2:10" x14ac:dyDescent="0.25">
      <c r="B93" s="8" t="str">
        <f t="shared" si="4"/>
        <v>31-32</v>
      </c>
      <c r="C93" s="11">
        <f t="shared" si="39"/>
        <v>48153</v>
      </c>
      <c r="D93">
        <f t="shared" si="43"/>
        <v>1505</v>
      </c>
      <c r="E93" s="4">
        <f t="shared" si="45"/>
        <v>0</v>
      </c>
      <c r="F93" s="15">
        <f t="shared" si="46"/>
        <v>0</v>
      </c>
      <c r="G93" s="15">
        <f t="shared" si="46"/>
        <v>0</v>
      </c>
      <c r="H93" s="15">
        <f t="shared" si="46"/>
        <v>0</v>
      </c>
      <c r="I93" s="15">
        <f t="shared" si="46"/>
        <v>0</v>
      </c>
      <c r="J93" s="15">
        <f t="shared" si="46"/>
        <v>0</v>
      </c>
    </row>
    <row r="94" spans="2:10" x14ac:dyDescent="0.25">
      <c r="B94" s="8" t="str">
        <f t="shared" si="4"/>
        <v>31-32</v>
      </c>
      <c r="C94" s="11">
        <f t="shared" si="39"/>
        <v>48183</v>
      </c>
      <c r="D94">
        <f t="shared" si="43"/>
        <v>1505</v>
      </c>
      <c r="E94" s="4">
        <f t="shared" si="45"/>
        <v>0</v>
      </c>
      <c r="F94" s="15">
        <f t="shared" si="46"/>
        <v>0</v>
      </c>
      <c r="G94" s="15">
        <f t="shared" si="46"/>
        <v>0</v>
      </c>
      <c r="H94" s="15">
        <f t="shared" si="46"/>
        <v>0</v>
      </c>
      <c r="I94" s="15">
        <f t="shared" si="46"/>
        <v>0</v>
      </c>
      <c r="J94" s="15">
        <f t="shared" si="46"/>
        <v>0</v>
      </c>
    </row>
    <row r="95" spans="2:10" x14ac:dyDescent="0.25">
      <c r="B95" s="8" t="str">
        <f t="shared" si="4"/>
        <v>31-32</v>
      </c>
      <c r="C95" s="11">
        <f t="shared" si="39"/>
        <v>48214</v>
      </c>
      <c r="D95">
        <f t="shared" si="43"/>
        <v>1505</v>
      </c>
      <c r="E95" s="4">
        <f t="shared" si="45"/>
        <v>0</v>
      </c>
      <c r="F95" s="15">
        <f t="shared" si="46"/>
        <v>0</v>
      </c>
      <c r="G95" s="15">
        <f t="shared" si="46"/>
        <v>0</v>
      </c>
      <c r="H95" s="15">
        <f t="shared" si="46"/>
        <v>0</v>
      </c>
      <c r="I95" s="15">
        <f t="shared" si="46"/>
        <v>0</v>
      </c>
      <c r="J95" s="15">
        <f t="shared" si="46"/>
        <v>0</v>
      </c>
    </row>
    <row r="96" spans="2:10" x14ac:dyDescent="0.25">
      <c r="B96" s="8" t="str">
        <f t="shared" si="4"/>
        <v>31-32</v>
      </c>
      <c r="C96" s="11">
        <f t="shared" si="39"/>
        <v>48245</v>
      </c>
      <c r="D96">
        <f t="shared" si="43"/>
        <v>1505</v>
      </c>
      <c r="E96" s="4">
        <f t="shared" si="45"/>
        <v>0</v>
      </c>
      <c r="F96" s="15">
        <f t="shared" si="46"/>
        <v>0</v>
      </c>
      <c r="G96" s="15">
        <f t="shared" si="46"/>
        <v>0</v>
      </c>
      <c r="H96" s="15">
        <f t="shared" si="46"/>
        <v>0</v>
      </c>
      <c r="I96" s="15">
        <f t="shared" si="46"/>
        <v>0</v>
      </c>
      <c r="J96" s="15">
        <f t="shared" si="46"/>
        <v>0</v>
      </c>
    </row>
    <row r="97" spans="2:10" x14ac:dyDescent="0.25">
      <c r="B97" s="8" t="str">
        <f t="shared" ref="B97:B99" si="47">TEXT(IF(MONTH(C97)&gt;=8,C97,DATE(YEAR(C97)-1,MONTH(C97),DAY(C97))),"yy")&amp; "-" &amp; TEXT(IF(MONTH(C97)&gt;=8,DATE(YEAR(C97)+1,MONTH(C97),DAY(C97)),C97),"yy")</f>
        <v>31-32</v>
      </c>
      <c r="C97" s="11">
        <f t="shared" si="39"/>
        <v>48274</v>
      </c>
      <c r="D97">
        <f t="shared" si="43"/>
        <v>1505</v>
      </c>
      <c r="E97" s="4">
        <f t="shared" si="45"/>
        <v>0</v>
      </c>
      <c r="F97" s="15">
        <f t="shared" si="46"/>
        <v>0</v>
      </c>
      <c r="G97" s="15">
        <f t="shared" si="46"/>
        <v>0</v>
      </c>
      <c r="H97" s="15">
        <f t="shared" si="46"/>
        <v>0</v>
      </c>
      <c r="I97" s="15">
        <f t="shared" si="46"/>
        <v>0</v>
      </c>
      <c r="J97" s="15">
        <f t="shared" si="46"/>
        <v>0</v>
      </c>
    </row>
    <row r="98" spans="2:10" x14ac:dyDescent="0.25">
      <c r="B98" s="8" t="str">
        <f t="shared" si="47"/>
        <v>31-32</v>
      </c>
      <c r="C98" s="11">
        <f t="shared" si="39"/>
        <v>48305</v>
      </c>
      <c r="D98">
        <f t="shared" si="43"/>
        <v>1505</v>
      </c>
      <c r="E98" s="4">
        <f t="shared" si="45"/>
        <v>0</v>
      </c>
      <c r="F98" s="15">
        <f t="shared" si="46"/>
        <v>0</v>
      </c>
      <c r="G98" s="15">
        <f t="shared" si="46"/>
        <v>0</v>
      </c>
      <c r="H98" s="15">
        <f t="shared" si="46"/>
        <v>0</v>
      </c>
      <c r="I98" s="15">
        <f t="shared" si="46"/>
        <v>0</v>
      </c>
      <c r="J98" s="15">
        <f t="shared" si="46"/>
        <v>0</v>
      </c>
    </row>
    <row r="99" spans="2:10" x14ac:dyDescent="0.25">
      <c r="B99" s="47" t="str">
        <f t="shared" si="47"/>
        <v>31-32</v>
      </c>
      <c r="C99" s="13">
        <f t="shared" si="39"/>
        <v>48335</v>
      </c>
      <c r="D99" s="12">
        <f t="shared" si="43"/>
        <v>752</v>
      </c>
      <c r="E99" s="42">
        <f>IF(AND(YEAR(K$8)&lt;=YEAR(C99), YEAR(K$9)&gt;=YEAR(C99)), MAX(0, MIN(K$9, DATE(YEAR(C99),8,15)) - MAX(K$8, DATE(YEAR(C99),8,1)) + 1), 0)/15</f>
        <v>0</v>
      </c>
      <c r="F99" s="43">
        <f>IF(AND(YEAR(F$8)&lt;=YEAR($C99), YEAR(F$9)&gt;=YEAR($C99)), MAX(0, MIN(F$9, DATE(YEAR($C99),8,15)) - MAX(F$8, DATE(YEAR($C99),8,1)) + 1), 0)*($D99/15)</f>
        <v>0</v>
      </c>
      <c r="G99" s="43">
        <f t="shared" ref="G99:J99" si="48">IF(AND(YEAR(G$8)&lt;=YEAR($C99), YEAR(G$9)&gt;=YEAR($C99)), MAX(0, MIN(G$9, DATE(YEAR($C99),8,15)) - MAX(G$8, DATE(YEAR($C99),8,1)) + 1), 0)*($D99/15)</f>
        <v>0</v>
      </c>
      <c r="H99" s="43">
        <f t="shared" si="48"/>
        <v>0</v>
      </c>
      <c r="I99" s="43">
        <f t="shared" si="48"/>
        <v>0</v>
      </c>
      <c r="J99" s="43">
        <f t="shared" si="48"/>
        <v>0</v>
      </c>
    </row>
  </sheetData>
  <mergeCells count="3">
    <mergeCell ref="B7:D13"/>
    <mergeCell ref="B4:K4"/>
    <mergeCell ref="B5:K5"/>
  </mergeCells>
  <pageMargins left="0.7" right="0.7" top="0.75" bottom="0.75" header="0.3" footer="0.3"/>
  <pageSetup scale="62" fitToHeight="0" orientation="portrait" r:id="rId1"/>
  <headerFooter>
    <oddFooter>Page &amp;P of &amp;N</oddFooter>
  </headerFooter>
  <ignoredErrors>
    <ignoredError sqref="E27:E99 F91:J97 F88:J89 F79:J86 F76:J77 F67:J74 F64:J65 F55:J62 F52:J53 F43:J50 F40:J41 F27:J38 F39:J39 F42:J42 F51:J51 F54:J54 F63:J63 F66:J66 F75:J75 F78:J78 F87:J87 F90:J9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Quintero Naranjo</dc:creator>
  <cp:lastModifiedBy>Silvia Quintero Naranjo</cp:lastModifiedBy>
  <cp:lastPrinted>2025-10-23T15:55:38Z</cp:lastPrinted>
  <dcterms:created xsi:type="dcterms:W3CDTF">2025-09-18T00:37:34Z</dcterms:created>
  <dcterms:modified xsi:type="dcterms:W3CDTF">2025-10-27T18:53:23Z</dcterms:modified>
</cp:coreProperties>
</file>