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sqn0002\Box\ERA Office (AU use only)\3. Grants &amp; Agreements Module\Endeavor Excel Budget Template\"/>
    </mc:Choice>
  </mc:AlternateContent>
  <xr:revisionPtr revIDLastSave="0" documentId="13_ncr:1_{4A4A5E6D-D31F-46FE-84FA-19EB4297D81F}" xr6:coauthVersionLast="47" xr6:coauthVersionMax="47" xr10:uidLastSave="{00000000-0000-0000-0000-000000000000}"/>
  <bookViews>
    <workbookView xWindow="-120" yWindow="-120" windowWidth="29040" windowHeight="15720" tabRatio="843" activeTab="2" xr2:uid="{C583B810-6F85-45A5-8B90-4641007E5D34}"/>
  </bookViews>
  <sheets>
    <sheet name="Instructions" sheetId="13" r:id="rId1"/>
    <sheet name="Endeavor Budget Template" sheetId="1" r:id="rId2"/>
    <sheet name="Tuition Calculator" sheetId="12" r:id="rId3"/>
    <sheet name="Expense Categories Definitions" sheetId="4" r:id="rId4"/>
    <sheet name="Dropdown Data" sheetId="3" state="hidden" r:id="rId5"/>
    <sheet name="JV Input (don't change)" sheetId="5" r:id="rId6"/>
    <sheet name="JV- For CGA Use" sheetId="2" r:id="rId7"/>
    <sheet name="JV- Multiple Depts- CGA Use" sheetId="10" r:id="rId8"/>
  </sheets>
  <definedNames>
    <definedName name="_xlnm._FilterDatabase" localSheetId="1" hidden="1">'Dropdown Data'!$B$36:$C$71</definedName>
    <definedName name="_xlnm._FilterDatabase" localSheetId="6" hidden="1">'JV- For CGA Use'!$B$9:$N$44</definedName>
    <definedName name="_xlnm._FilterDatabase" localSheetId="7" hidden="1">'JV- Multiple Depts- CGA Use'!$B$11:$N$46</definedName>
    <definedName name="_xlnm.Print_Area" localSheetId="1">'Endeavor Budget Template'!$A:$O</definedName>
    <definedName name="_xlnm.Print_Area" localSheetId="0">Instructions!$A:$L</definedName>
    <definedName name="_xlnm.Print_Area" localSheetId="6">'JV- For CGA Use'!$A:$N</definedName>
    <definedName name="_xlnm.Print_Area" localSheetId="5">'JV Input (don''t change)'!$B:$I</definedName>
    <definedName name="_xlnm.Print_Area" localSheetId="7">'JV- Multiple Depts- CGA Use'!$A:$N</definedName>
    <definedName name="_xlnm.Print_Titles" localSheetId="3">'Expense Categories Definitions'!$1:$1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1" l="1"/>
  <c r="F62" i="1"/>
  <c r="G62" i="1"/>
  <c r="H62" i="1"/>
  <c r="F53" i="1"/>
  <c r="G53" i="1"/>
  <c r="H53" i="1"/>
  <c r="E53" i="1"/>
  <c r="E44" i="1"/>
  <c r="F44" i="1"/>
  <c r="G44" i="1"/>
  <c r="H44" i="1"/>
  <c r="E36" i="1"/>
  <c r="F36" i="1"/>
  <c r="G36" i="1"/>
  <c r="H36" i="1"/>
  <c r="E28" i="1"/>
  <c r="F28" i="1"/>
  <c r="G28" i="1"/>
  <c r="H28" i="1"/>
  <c r="E20" i="1"/>
  <c r="F20" i="1"/>
  <c r="G20" i="1"/>
  <c r="H20" i="1"/>
  <c r="H68" i="1"/>
  <c r="G68" i="1"/>
  <c r="F68" i="1"/>
  <c r="E68" i="1"/>
  <c r="E95" i="1" s="1"/>
  <c r="D68" i="1"/>
  <c r="D95" i="1" s="1"/>
  <c r="C37" i="5" s="1"/>
  <c r="H59" i="1"/>
  <c r="G59" i="1"/>
  <c r="F59" i="1"/>
  <c r="E59" i="1"/>
  <c r="D59" i="1"/>
  <c r="E115" i="1"/>
  <c r="F115" i="1"/>
  <c r="G115" i="1"/>
  <c r="H115" i="1"/>
  <c r="H169" i="1"/>
  <c r="H172" i="1" s="1"/>
  <c r="G169" i="1"/>
  <c r="G172" i="1" s="1"/>
  <c r="F169" i="1"/>
  <c r="F172" i="1" s="1"/>
  <c r="E169" i="1"/>
  <c r="D169" i="1"/>
  <c r="D172" i="1" s="1"/>
  <c r="F9" i="12"/>
  <c r="F8" i="12"/>
  <c r="F37" i="12" s="1"/>
  <c r="D42" i="12"/>
  <c r="D54" i="12"/>
  <c r="D34" i="12"/>
  <c r="D46" i="12"/>
  <c r="D58" i="12" s="1"/>
  <c r="D70" i="12" s="1"/>
  <c r="D82" i="12"/>
  <c r="D94" i="12"/>
  <c r="D33" i="12"/>
  <c r="D45" i="12" s="1"/>
  <c r="D57" i="12" s="1"/>
  <c r="D69" i="12" s="1"/>
  <c r="D81" i="12" s="1"/>
  <c r="D93" i="12" s="1"/>
  <c r="D31" i="12"/>
  <c r="D43" i="12" s="1"/>
  <c r="D55" i="12" s="1"/>
  <c r="D67" i="12" s="1"/>
  <c r="D79" i="12" s="1"/>
  <c r="D91" i="12"/>
  <c r="D30" i="12"/>
  <c r="D38" i="12"/>
  <c r="D50" i="12" s="1"/>
  <c r="D62" i="12" s="1"/>
  <c r="D74" i="12" s="1"/>
  <c r="D86" i="12" s="1"/>
  <c r="D98" i="12" s="1"/>
  <c r="D25" i="12"/>
  <c r="D37" i="12"/>
  <c r="D49" i="12"/>
  <c r="D61" i="12" s="1"/>
  <c r="D73" i="12" s="1"/>
  <c r="D85" i="12" s="1"/>
  <c r="D97" i="12" s="1"/>
  <c r="D23" i="12"/>
  <c r="D35" i="12" s="1"/>
  <c r="D47" i="12" s="1"/>
  <c r="D59" i="12"/>
  <c r="D71" i="12" s="1"/>
  <c r="D83" i="12" s="1"/>
  <c r="D95" i="12" s="1"/>
  <c r="D22" i="12"/>
  <c r="D21" i="12"/>
  <c r="D20" i="12"/>
  <c r="D32" i="12"/>
  <c r="D44" i="12"/>
  <c r="D56" i="12" s="1"/>
  <c r="D68" i="12" s="1"/>
  <c r="D80" i="12" s="1"/>
  <c r="D92" i="12" s="1"/>
  <c r="D19" i="12"/>
  <c r="D26" i="12" s="1"/>
  <c r="D24" i="12"/>
  <c r="D36" i="12"/>
  <c r="D48" i="12" s="1"/>
  <c r="D60" i="12" s="1"/>
  <c r="D72" i="12" s="1"/>
  <c r="D84" i="12" s="1"/>
  <c r="D96" i="12" s="1"/>
  <c r="C19" i="12"/>
  <c r="C20" i="12" s="1"/>
  <c r="B19" i="12"/>
  <c r="D27" i="12"/>
  <c r="D39" i="12"/>
  <c r="D51" i="12"/>
  <c r="B18" i="12"/>
  <c r="O111" i="1"/>
  <c r="N111" i="1"/>
  <c r="M111" i="1"/>
  <c r="L111" i="1"/>
  <c r="L221" i="10"/>
  <c r="K221" i="10"/>
  <c r="L220" i="10"/>
  <c r="D220" i="10"/>
  <c r="L219" i="10"/>
  <c r="H219" i="10"/>
  <c r="L218" i="10"/>
  <c r="H218" i="10"/>
  <c r="L217" i="10"/>
  <c r="K217" i="10"/>
  <c r="L216" i="10"/>
  <c r="M216" i="10"/>
  <c r="L215" i="10"/>
  <c r="F215" i="10"/>
  <c r="L214" i="10"/>
  <c r="E214" i="10"/>
  <c r="L213" i="10"/>
  <c r="M213" i="10"/>
  <c r="L212" i="10"/>
  <c r="K212" i="10"/>
  <c r="L211" i="10"/>
  <c r="M211" i="10"/>
  <c r="L210" i="10"/>
  <c r="K210" i="10"/>
  <c r="L209" i="10"/>
  <c r="C209" i="10"/>
  <c r="B203" i="10"/>
  <c r="B202" i="10"/>
  <c r="B201" i="10"/>
  <c r="L154" i="10"/>
  <c r="D154" i="10"/>
  <c r="L155" i="10"/>
  <c r="H155" i="10"/>
  <c r="L153" i="10"/>
  <c r="H153" i="10"/>
  <c r="L152" i="10"/>
  <c r="H152" i="10"/>
  <c r="L151" i="10"/>
  <c r="B151" i="10"/>
  <c r="L150" i="10"/>
  <c r="M150" i="10"/>
  <c r="L149" i="10"/>
  <c r="K149" i="10"/>
  <c r="L148" i="10"/>
  <c r="M148" i="10"/>
  <c r="L147" i="10"/>
  <c r="K147" i="10"/>
  <c r="L146" i="10"/>
  <c r="K146" i="10"/>
  <c r="L145" i="10"/>
  <c r="D145" i="10"/>
  <c r="L144" i="10"/>
  <c r="K144" i="10"/>
  <c r="L143" i="10"/>
  <c r="K143" i="10"/>
  <c r="B137" i="10"/>
  <c r="B136" i="10"/>
  <c r="B135" i="10"/>
  <c r="E207" i="10"/>
  <c r="E141" i="10"/>
  <c r="L89" i="10"/>
  <c r="H89" i="10"/>
  <c r="L88" i="10"/>
  <c r="E88" i="10"/>
  <c r="L87" i="10"/>
  <c r="M87" i="10"/>
  <c r="L86" i="10"/>
  <c r="F86" i="10"/>
  <c r="L85" i="10"/>
  <c r="F85" i="10"/>
  <c r="L84" i="10"/>
  <c r="M84" i="10"/>
  <c r="L83" i="10"/>
  <c r="H83" i="10"/>
  <c r="L82" i="10"/>
  <c r="M82" i="10"/>
  <c r="L81" i="10"/>
  <c r="M81" i="10"/>
  <c r="L80" i="10"/>
  <c r="E80" i="10"/>
  <c r="L79" i="10"/>
  <c r="D79" i="10"/>
  <c r="L78" i="10"/>
  <c r="K78" i="10"/>
  <c r="L77" i="10"/>
  <c r="C77" i="10"/>
  <c r="B71" i="10"/>
  <c r="B70" i="10"/>
  <c r="B69" i="10"/>
  <c r="B6" i="10"/>
  <c r="B5" i="10"/>
  <c r="B4" i="10"/>
  <c r="E75" i="10"/>
  <c r="L24" i="10"/>
  <c r="L13" i="10"/>
  <c r="L14" i="10"/>
  <c r="L15" i="10"/>
  <c r="L16" i="10"/>
  <c r="L17" i="10"/>
  <c r="L18" i="10"/>
  <c r="L19" i="10"/>
  <c r="L20" i="10"/>
  <c r="L21" i="10"/>
  <c r="L22" i="10"/>
  <c r="L23" i="10"/>
  <c r="L12" i="10"/>
  <c r="E8" i="2"/>
  <c r="E10" i="10"/>
  <c r="B4" i="2" a="1"/>
  <c r="B4" i="2"/>
  <c r="K219" i="10"/>
  <c r="M219" i="10"/>
  <c r="B219" i="10"/>
  <c r="C219" i="10"/>
  <c r="M85" i="10"/>
  <c r="E218" i="10"/>
  <c r="K218" i="10"/>
  <c r="C214" i="10"/>
  <c r="F218" i="10"/>
  <c r="B214" i="10"/>
  <c r="D219" i="10"/>
  <c r="E219" i="10"/>
  <c r="D214" i="10"/>
  <c r="F219" i="10"/>
  <c r="F214" i="10"/>
  <c r="H85" i="10"/>
  <c r="K85" i="10"/>
  <c r="F80" i="10"/>
  <c r="H145" i="10"/>
  <c r="K145" i="10"/>
  <c r="K154" i="10"/>
  <c r="B87" i="10"/>
  <c r="F88" i="10"/>
  <c r="H88" i="10"/>
  <c r="K88" i="10"/>
  <c r="K151" i="10"/>
  <c r="B153" i="10"/>
  <c r="M151" i="10"/>
  <c r="D209" i="10"/>
  <c r="C153" i="10"/>
  <c r="E153" i="10"/>
  <c r="F153" i="10"/>
  <c r="H215" i="10"/>
  <c r="E209" i="10"/>
  <c r="F152" i="10"/>
  <c r="D153" i="10"/>
  <c r="C151" i="10"/>
  <c r="K215" i="10"/>
  <c r="E220" i="10"/>
  <c r="D151" i="10"/>
  <c r="E154" i="10"/>
  <c r="C215" i="10"/>
  <c r="F220" i="10"/>
  <c r="K152" i="10"/>
  <c r="F151" i="10"/>
  <c r="B154" i="10"/>
  <c r="E151" i="10"/>
  <c r="H220" i="10"/>
  <c r="H151" i="10"/>
  <c r="H86" i="10"/>
  <c r="F145" i="10"/>
  <c r="K80" i="10"/>
  <c r="B81" i="10"/>
  <c r="E146" i="10"/>
  <c r="C81" i="10"/>
  <c r="F146" i="10"/>
  <c r="D81" i="10"/>
  <c r="H146" i="10"/>
  <c r="E12" i="10"/>
  <c r="D146" i="10"/>
  <c r="H214" i="10"/>
  <c r="F79" i="10"/>
  <c r="K81" i="10"/>
  <c r="K214" i="10"/>
  <c r="H79" i="10"/>
  <c r="E81" i="10"/>
  <c r="M147" i="10"/>
  <c r="M214" i="10"/>
  <c r="H80" i="10"/>
  <c r="M145" i="10"/>
  <c r="F81" i="10"/>
  <c r="B88" i="10"/>
  <c r="M79" i="10"/>
  <c r="K83" i="10"/>
  <c r="C145" i="10"/>
  <c r="E149" i="10"/>
  <c r="E215" i="10"/>
  <c r="D80" i="10"/>
  <c r="B79" i="10"/>
  <c r="E79" i="10"/>
  <c r="H81" i="10"/>
  <c r="B147" i="10"/>
  <c r="K79" i="10"/>
  <c r="B145" i="10"/>
  <c r="B148" i="10"/>
  <c r="D215" i="10"/>
  <c r="E83" i="10"/>
  <c r="E145" i="10"/>
  <c r="H221" i="10"/>
  <c r="F221" i="10"/>
  <c r="K220" i="10"/>
  <c r="M220" i="10"/>
  <c r="B220" i="10"/>
  <c r="C220" i="10"/>
  <c r="M217" i="10"/>
  <c r="B217" i="10"/>
  <c r="C217" i="10"/>
  <c r="D217" i="10"/>
  <c r="E217" i="10"/>
  <c r="F217" i="10"/>
  <c r="H217" i="10"/>
  <c r="K213" i="10"/>
  <c r="H213" i="10"/>
  <c r="C212" i="10"/>
  <c r="D212" i="10"/>
  <c r="E212" i="10"/>
  <c r="F212" i="10"/>
  <c r="H212" i="10"/>
  <c r="B212" i="10"/>
  <c r="B211" i="10"/>
  <c r="C211" i="10"/>
  <c r="D211" i="10"/>
  <c r="E211" i="10"/>
  <c r="F211" i="10"/>
  <c r="H211" i="10"/>
  <c r="K211" i="10"/>
  <c r="F209" i="10"/>
  <c r="H209" i="10"/>
  <c r="K209" i="10"/>
  <c r="M209" i="10"/>
  <c r="B209" i="10"/>
  <c r="H154" i="10"/>
  <c r="C154" i="10"/>
  <c r="F154" i="10"/>
  <c r="B150" i="10"/>
  <c r="C150" i="10"/>
  <c r="D150" i="10"/>
  <c r="E150" i="10"/>
  <c r="F150" i="10"/>
  <c r="K150" i="10"/>
  <c r="F149" i="10"/>
  <c r="H149" i="10"/>
  <c r="C148" i="10"/>
  <c r="D148" i="10"/>
  <c r="E148" i="10"/>
  <c r="F148" i="10"/>
  <c r="H148" i="10"/>
  <c r="K148" i="10"/>
  <c r="F147" i="10"/>
  <c r="C147" i="10"/>
  <c r="D147" i="10"/>
  <c r="E147" i="10"/>
  <c r="H147" i="10"/>
  <c r="D143" i="10"/>
  <c r="E143" i="10"/>
  <c r="F143" i="10"/>
  <c r="H143" i="10"/>
  <c r="C143" i="10"/>
  <c r="M215" i="10"/>
  <c r="M221" i="10"/>
  <c r="M218" i="10"/>
  <c r="M212" i="10"/>
  <c r="B216" i="10"/>
  <c r="B213" i="10"/>
  <c r="C216" i="10"/>
  <c r="C210" i="10"/>
  <c r="D213" i="10"/>
  <c r="E216" i="10"/>
  <c r="B221" i="10"/>
  <c r="D210" i="10"/>
  <c r="E213" i="10"/>
  <c r="F216" i="10"/>
  <c r="B218" i="10"/>
  <c r="C221" i="10"/>
  <c r="M210" i="10"/>
  <c r="B210" i="10"/>
  <c r="C213" i="10"/>
  <c r="D216" i="10"/>
  <c r="E210" i="10"/>
  <c r="F213" i="10"/>
  <c r="B215" i="10"/>
  <c r="H216" i="10"/>
  <c r="C218" i="10"/>
  <c r="D221" i="10"/>
  <c r="F210" i="10"/>
  <c r="K216" i="10"/>
  <c r="D218" i="10"/>
  <c r="E221" i="10"/>
  <c r="H210" i="10"/>
  <c r="M143" i="10"/>
  <c r="M146" i="10"/>
  <c r="M144" i="10"/>
  <c r="D144" i="10"/>
  <c r="E144" i="10"/>
  <c r="B149" i="10"/>
  <c r="H150" i="10"/>
  <c r="C152" i="10"/>
  <c r="K153" i="10"/>
  <c r="D155" i="10"/>
  <c r="M155" i="10"/>
  <c r="M149" i="10"/>
  <c r="M154" i="10"/>
  <c r="B155" i="10"/>
  <c r="E155" i="10"/>
  <c r="B143" i="10"/>
  <c r="H144" i="10"/>
  <c r="C146" i="10"/>
  <c r="D149" i="10"/>
  <c r="M153" i="10"/>
  <c r="K155" i="10"/>
  <c r="M152" i="10"/>
  <c r="B144" i="10"/>
  <c r="C144" i="10"/>
  <c r="B152" i="10"/>
  <c r="C155" i="10"/>
  <c r="F144" i="10"/>
  <c r="B146" i="10"/>
  <c r="C149" i="10"/>
  <c r="D152" i="10"/>
  <c r="E152" i="10"/>
  <c r="F155" i="10"/>
  <c r="B84" i="10"/>
  <c r="C84" i="10"/>
  <c r="B82" i="10"/>
  <c r="D84" i="10"/>
  <c r="C82" i="10"/>
  <c r="E84" i="10"/>
  <c r="D82" i="10"/>
  <c r="H84" i="10"/>
  <c r="C87" i="10"/>
  <c r="E82" i="10"/>
  <c r="K84" i="10"/>
  <c r="D87" i="10"/>
  <c r="F82" i="10"/>
  <c r="E87" i="10"/>
  <c r="H82" i="10"/>
  <c r="B85" i="10"/>
  <c r="K87" i="10"/>
  <c r="K82" i="10"/>
  <c r="C85" i="10"/>
  <c r="D85" i="10"/>
  <c r="C88" i="10"/>
  <c r="C79" i="10"/>
  <c r="F83" i="10"/>
  <c r="E85" i="10"/>
  <c r="D88" i="10"/>
  <c r="D77" i="10"/>
  <c r="E77" i="10"/>
  <c r="H77" i="10"/>
  <c r="K77" i="10"/>
  <c r="F77" i="10"/>
  <c r="K89" i="10"/>
  <c r="M78" i="10"/>
  <c r="K86" i="10"/>
  <c r="M86" i="10"/>
  <c r="M80" i="10"/>
  <c r="M77" i="10"/>
  <c r="M88" i="10"/>
  <c r="C78" i="10"/>
  <c r="F87" i="10"/>
  <c r="B89" i="10"/>
  <c r="D78" i="10"/>
  <c r="F84" i="10"/>
  <c r="B86" i="10"/>
  <c r="H87" i="10"/>
  <c r="C89" i="10"/>
  <c r="F78" i="10"/>
  <c r="B80" i="10"/>
  <c r="C83" i="10"/>
  <c r="D86" i="10"/>
  <c r="E89" i="10"/>
  <c r="M89" i="10"/>
  <c r="M83" i="10"/>
  <c r="B78" i="10"/>
  <c r="E78" i="10"/>
  <c r="B83" i="10"/>
  <c r="C86" i="10"/>
  <c r="D89" i="10"/>
  <c r="B77" i="10"/>
  <c r="H78" i="10"/>
  <c r="C80" i="10"/>
  <c r="D83" i="10"/>
  <c r="E86" i="10"/>
  <c r="F89" i="10"/>
  <c r="C12" i="10"/>
  <c r="H12" i="10"/>
  <c r="D12" i="10"/>
  <c r="F12" i="10"/>
  <c r="K12" i="10"/>
  <c r="M12" i="10"/>
  <c r="B12" i="10"/>
  <c r="H111" i="1"/>
  <c r="G111" i="1"/>
  <c r="F111" i="1"/>
  <c r="E111" i="1"/>
  <c r="D111" i="1"/>
  <c r="I107" i="1"/>
  <c r="B107" i="1"/>
  <c r="E65" i="1"/>
  <c r="F65" i="1"/>
  <c r="G65" i="1"/>
  <c r="H65" i="1"/>
  <c r="E56" i="1"/>
  <c r="F56" i="1"/>
  <c r="G56" i="1"/>
  <c r="H56" i="1"/>
  <c r="O115" i="1"/>
  <c r="N115" i="1"/>
  <c r="M115" i="1"/>
  <c r="L115" i="1"/>
  <c r="O109" i="1"/>
  <c r="N109" i="1"/>
  <c r="M109" i="1"/>
  <c r="L109" i="1"/>
  <c r="O99" i="1"/>
  <c r="N99" i="1"/>
  <c r="M99" i="1"/>
  <c r="L99" i="1"/>
  <c r="O72" i="1"/>
  <c r="N72" i="1"/>
  <c r="M72" i="1"/>
  <c r="L72" i="1"/>
  <c r="D15" i="1"/>
  <c r="E14" i="1" s="1"/>
  <c r="G9" i="12" s="1"/>
  <c r="L118" i="1"/>
  <c r="O101" i="1"/>
  <c r="O102" i="1"/>
  <c r="O112" i="1"/>
  <c r="M101" i="1"/>
  <c r="M102" i="1"/>
  <c r="M112" i="1"/>
  <c r="M118" i="1"/>
  <c r="N101" i="1"/>
  <c r="N102" i="1"/>
  <c r="N112" i="1"/>
  <c r="N118" i="1"/>
  <c r="O118" i="1"/>
  <c r="L101" i="1"/>
  <c r="L102" i="1"/>
  <c r="L112" i="1"/>
  <c r="L116" i="1"/>
  <c r="L119" i="1"/>
  <c r="L46" i="10"/>
  <c r="N116" i="1"/>
  <c r="N119" i="1"/>
  <c r="L177" i="10"/>
  <c r="M177" i="10"/>
  <c r="O116" i="1"/>
  <c r="O119" i="1"/>
  <c r="L243" i="10"/>
  <c r="C243" i="10"/>
  <c r="M116" i="1"/>
  <c r="M119" i="1"/>
  <c r="L111" i="10"/>
  <c r="K111" i="10"/>
  <c r="L120" i="1"/>
  <c r="M120" i="1"/>
  <c r="F177" i="10"/>
  <c r="E177" i="10"/>
  <c r="D177" i="10"/>
  <c r="C177" i="10"/>
  <c r="B177" i="10"/>
  <c r="H177" i="10"/>
  <c r="N120" i="1"/>
  <c r="K177" i="10"/>
  <c r="M243" i="10"/>
  <c r="B243" i="10"/>
  <c r="H243" i="10"/>
  <c r="K243" i="10"/>
  <c r="F243" i="10"/>
  <c r="D243" i="10"/>
  <c r="E243" i="10"/>
  <c r="O120" i="1"/>
  <c r="F111" i="10"/>
  <c r="C111" i="10"/>
  <c r="E111" i="10"/>
  <c r="H111" i="10"/>
  <c r="M111" i="10"/>
  <c r="B111" i="10"/>
  <c r="D111" i="10"/>
  <c r="E23" i="1"/>
  <c r="H109" i="1"/>
  <c r="G109" i="1"/>
  <c r="F109" i="1"/>
  <c r="E109" i="1"/>
  <c r="D109" i="1"/>
  <c r="H163" i="1"/>
  <c r="G163" i="1"/>
  <c r="F163" i="1"/>
  <c r="E163" i="1"/>
  <c r="D163" i="1"/>
  <c r="I152" i="1"/>
  <c r="E13" i="1"/>
  <c r="D56" i="5"/>
  <c r="E56" i="5"/>
  <c r="F56" i="5"/>
  <c r="G56" i="5"/>
  <c r="C56" i="5"/>
  <c r="A4" i="2"/>
  <c r="A3" i="2"/>
  <c r="B3" i="2"/>
  <c r="E47" i="1"/>
  <c r="F47" i="1"/>
  <c r="G47" i="1"/>
  <c r="H47" i="1"/>
  <c r="E39" i="1"/>
  <c r="E31" i="1"/>
  <c r="F31" i="1"/>
  <c r="G31" i="1"/>
  <c r="H31" i="1"/>
  <c r="F23" i="1"/>
  <c r="G23" i="1"/>
  <c r="H23" i="1"/>
  <c r="B108" i="1"/>
  <c r="B106" i="1"/>
  <c r="B77" i="1"/>
  <c r="E38" i="5"/>
  <c r="B97" i="1"/>
  <c r="B96" i="1"/>
  <c r="B95" i="1"/>
  <c r="L125" i="10"/>
  <c r="L126" i="10"/>
  <c r="E52" i="5"/>
  <c r="E53" i="5" s="1"/>
  <c r="E26" i="5"/>
  <c r="E29" i="5"/>
  <c r="C29" i="5"/>
  <c r="L33" i="10"/>
  <c r="L230" i="10"/>
  <c r="L164" i="10"/>
  <c r="L101" i="10"/>
  <c r="L98" i="10"/>
  <c r="L233" i="10"/>
  <c r="L167" i="10"/>
  <c r="L36" i="10"/>
  <c r="L45" i="10"/>
  <c r="L176" i="10"/>
  <c r="L242" i="10"/>
  <c r="L110" i="10"/>
  <c r="D38" i="5"/>
  <c r="G29" i="5"/>
  <c r="G38" i="5"/>
  <c r="L241" i="10"/>
  <c r="L175" i="10"/>
  <c r="L44" i="10"/>
  <c r="L109" i="10"/>
  <c r="L257" i="10"/>
  <c r="L191" i="10"/>
  <c r="D52" i="5"/>
  <c r="D53" i="5" s="1"/>
  <c r="C26" i="5"/>
  <c r="C52" i="5"/>
  <c r="F29" i="5"/>
  <c r="F52" i="5"/>
  <c r="F53" i="5" s="1"/>
  <c r="F38" i="5"/>
  <c r="D29" i="5"/>
  <c r="G52" i="5"/>
  <c r="G53" i="5" s="1"/>
  <c r="C38" i="5"/>
  <c r="F26" i="5"/>
  <c r="D26" i="5"/>
  <c r="G26" i="5"/>
  <c r="F39" i="1"/>
  <c r="G39" i="1"/>
  <c r="H39" i="1"/>
  <c r="B93" i="1"/>
  <c r="B92" i="1"/>
  <c r="B91" i="1"/>
  <c r="B90" i="1"/>
  <c r="B89" i="1"/>
  <c r="B88" i="1"/>
  <c r="B87" i="1"/>
  <c r="B85" i="1"/>
  <c r="B84" i="1"/>
  <c r="B83" i="1"/>
  <c r="B82" i="1"/>
  <c r="B80" i="1"/>
  <c r="B79" i="1"/>
  <c r="B159" i="1"/>
  <c r="B161" i="1"/>
  <c r="B160" i="1"/>
  <c r="B166" i="1"/>
  <c r="B156" i="1"/>
  <c r="B155" i="1"/>
  <c r="B154" i="1"/>
  <c r="B153" i="1"/>
  <c r="B152" i="1"/>
  <c r="B151" i="1"/>
  <c r="C22" i="5"/>
  <c r="E22" i="5"/>
  <c r="F22" i="5"/>
  <c r="G22" i="5"/>
  <c r="D21" i="5"/>
  <c r="E21" i="5"/>
  <c r="F21" i="5"/>
  <c r="G21" i="5"/>
  <c r="C21" i="5"/>
  <c r="D22" i="5"/>
  <c r="E28" i="5"/>
  <c r="E8" i="5"/>
  <c r="E9" i="5"/>
  <c r="E27" i="5"/>
  <c r="E6" i="5"/>
  <c r="E18" i="5"/>
  <c r="E14" i="5"/>
  <c r="E12" i="5"/>
  <c r="E23" i="5"/>
  <c r="E35" i="5"/>
  <c r="E34" i="5"/>
  <c r="E46" i="5"/>
  <c r="E47" i="5"/>
  <c r="E45" i="5"/>
  <c r="E13" i="5"/>
  <c r="E30" i="5"/>
  <c r="E19" i="5"/>
  <c r="E36" i="5"/>
  <c r="E11" i="5"/>
  <c r="E32" i="5"/>
  <c r="E33" i="5"/>
  <c r="E15" i="5"/>
  <c r="E31" i="5"/>
  <c r="E20" i="5"/>
  <c r="E16" i="5"/>
  <c r="L92" i="10"/>
  <c r="L90" i="10"/>
  <c r="L158" i="10"/>
  <c r="L157" i="10"/>
  <c r="L226" i="10"/>
  <c r="L91" i="10"/>
  <c r="L224" i="10"/>
  <c r="L160" i="10"/>
  <c r="L25" i="10"/>
  <c r="L225" i="10"/>
  <c r="L29" i="10"/>
  <c r="L159" i="10"/>
  <c r="L223" i="10"/>
  <c r="L28" i="10"/>
  <c r="L27" i="10"/>
  <c r="L222" i="10"/>
  <c r="L26" i="10"/>
  <c r="L156" i="10"/>
  <c r="L94" i="10"/>
  <c r="L93" i="10"/>
  <c r="E25" i="5"/>
  <c r="E24" i="5"/>
  <c r="E10" i="5"/>
  <c r="C15" i="5"/>
  <c r="L231" i="10"/>
  <c r="L165" i="10"/>
  <c r="L102" i="10"/>
  <c r="L163" i="10"/>
  <c r="L100" i="10"/>
  <c r="L31" i="10"/>
  <c r="L32" i="10"/>
  <c r="L162" i="10"/>
  <c r="L229" i="10"/>
  <c r="L228" i="10"/>
  <c r="L43" i="10"/>
  <c r="L97" i="10"/>
  <c r="L42" i="10"/>
  <c r="L240" i="10"/>
  <c r="L174" i="10"/>
  <c r="L239" i="10"/>
  <c r="L173" i="10"/>
  <c r="L96" i="10"/>
  <c r="L41" i="10"/>
  <c r="L37" i="10"/>
  <c r="L238" i="10"/>
  <c r="L172" i="10"/>
  <c r="L40" i="10"/>
  <c r="L34" i="10"/>
  <c r="L237" i="10"/>
  <c r="L171" i="10"/>
  <c r="L108" i="10"/>
  <c r="L39" i="10"/>
  <c r="L236" i="10"/>
  <c r="L170" i="10"/>
  <c r="L107" i="10"/>
  <c r="L38" i="10"/>
  <c r="L99" i="10"/>
  <c r="L235" i="10"/>
  <c r="L169" i="10"/>
  <c r="L106" i="10"/>
  <c r="L104" i="10"/>
  <c r="L234" i="10"/>
  <c r="L168" i="10"/>
  <c r="L105" i="10"/>
  <c r="L35" i="10"/>
  <c r="L103" i="10"/>
  <c r="L232" i="10"/>
  <c r="L166" i="10"/>
  <c r="H191" i="10"/>
  <c r="C191" i="10"/>
  <c r="B191" i="10"/>
  <c r="L192" i="10"/>
  <c r="F191" i="10"/>
  <c r="D191" i="10"/>
  <c r="M191" i="10"/>
  <c r="E191" i="10"/>
  <c r="K191" i="10"/>
  <c r="H257" i="10"/>
  <c r="F257" i="10"/>
  <c r="D257" i="10"/>
  <c r="M257" i="10"/>
  <c r="L258" i="10"/>
  <c r="E257" i="10"/>
  <c r="C257" i="10"/>
  <c r="B257" i="10"/>
  <c r="K257" i="10"/>
  <c r="F8" i="5"/>
  <c r="D233" i="10"/>
  <c r="H233" i="10"/>
  <c r="F233" i="10"/>
  <c r="E233" i="10"/>
  <c r="B233" i="10"/>
  <c r="C233" i="10"/>
  <c r="K233" i="10"/>
  <c r="M233" i="10"/>
  <c r="B98" i="10"/>
  <c r="F98" i="10"/>
  <c r="H98" i="10"/>
  <c r="M98" i="10"/>
  <c r="K98" i="10"/>
  <c r="C98" i="10"/>
  <c r="D98" i="10"/>
  <c r="E98" i="10"/>
  <c r="M241" i="10"/>
  <c r="K241" i="10"/>
  <c r="C241" i="10"/>
  <c r="B241" i="10"/>
  <c r="D241" i="10"/>
  <c r="E241" i="10"/>
  <c r="F241" i="10"/>
  <c r="H241" i="10"/>
  <c r="C101" i="10"/>
  <c r="D101" i="10"/>
  <c r="K101" i="10"/>
  <c r="H101" i="10"/>
  <c r="B101" i="10"/>
  <c r="M101" i="10"/>
  <c r="E101" i="10"/>
  <c r="F101" i="10"/>
  <c r="H110" i="10"/>
  <c r="E110" i="10"/>
  <c r="C110" i="10"/>
  <c r="F110" i="10"/>
  <c r="D110" i="10"/>
  <c r="M110" i="10"/>
  <c r="K110" i="10"/>
  <c r="B110" i="10"/>
  <c r="E176" i="10"/>
  <c r="D176" i="10"/>
  <c r="B176" i="10"/>
  <c r="F176" i="10"/>
  <c r="H176" i="10"/>
  <c r="M176" i="10"/>
  <c r="C176" i="10"/>
  <c r="K176" i="10"/>
  <c r="D164" i="10"/>
  <c r="E164" i="10"/>
  <c r="F164" i="10"/>
  <c r="H164" i="10"/>
  <c r="K164" i="10"/>
  <c r="M164" i="10"/>
  <c r="C164" i="10"/>
  <c r="B164" i="10"/>
  <c r="L250" i="10"/>
  <c r="L184" i="10"/>
  <c r="L52" i="10"/>
  <c r="L249" i="10"/>
  <c r="L183" i="10"/>
  <c r="L119" i="10"/>
  <c r="L117" i="10"/>
  <c r="L118" i="10"/>
  <c r="L53" i="10"/>
  <c r="L54" i="10"/>
  <c r="L251" i="10"/>
  <c r="L185" i="10"/>
  <c r="E242" i="10"/>
  <c r="K242" i="10"/>
  <c r="H242" i="10"/>
  <c r="F242" i="10"/>
  <c r="D242" i="10"/>
  <c r="M242" i="10"/>
  <c r="C242" i="10"/>
  <c r="B242" i="10"/>
  <c r="H109" i="10"/>
  <c r="M109" i="10"/>
  <c r="D109" i="10"/>
  <c r="E109" i="10"/>
  <c r="F109" i="10"/>
  <c r="K109" i="10"/>
  <c r="B109" i="10"/>
  <c r="C109" i="10"/>
  <c r="K230" i="10"/>
  <c r="B230" i="10"/>
  <c r="H230" i="10"/>
  <c r="M230" i="10"/>
  <c r="C230" i="10"/>
  <c r="D230" i="10"/>
  <c r="E230" i="10"/>
  <c r="F230" i="10"/>
  <c r="E125" i="10"/>
  <c r="K125" i="10"/>
  <c r="H125" i="10"/>
  <c r="F125" i="10"/>
  <c r="B125" i="10"/>
  <c r="M125" i="10"/>
  <c r="D125" i="10"/>
  <c r="C125" i="10"/>
  <c r="E167" i="10"/>
  <c r="M167" i="10"/>
  <c r="K167" i="10"/>
  <c r="F167" i="10"/>
  <c r="D167" i="10"/>
  <c r="H167" i="10"/>
  <c r="B167" i="10"/>
  <c r="C167" i="10"/>
  <c r="K175" i="10"/>
  <c r="M175" i="10"/>
  <c r="C175" i="10"/>
  <c r="E175" i="10"/>
  <c r="F175" i="10"/>
  <c r="H175" i="10"/>
  <c r="B175" i="10"/>
  <c r="D175" i="10"/>
  <c r="C36" i="5"/>
  <c r="L30" i="10"/>
  <c r="L227" i="10"/>
  <c r="L161" i="10"/>
  <c r="L95" i="10"/>
  <c r="D15" i="5"/>
  <c r="G16" i="5"/>
  <c r="C14" i="5"/>
  <c r="F24" i="5"/>
  <c r="G25" i="5"/>
  <c r="D25" i="5"/>
  <c r="C25" i="5"/>
  <c r="D24" i="5"/>
  <c r="G24" i="5"/>
  <c r="C24" i="5"/>
  <c r="F25" i="5"/>
  <c r="C31" i="5"/>
  <c r="G18" i="5"/>
  <c r="G11" i="5"/>
  <c r="D18" i="5"/>
  <c r="C30" i="5"/>
  <c r="F30" i="5"/>
  <c r="C27" i="5"/>
  <c r="C16" i="5"/>
  <c r="G10" i="5"/>
  <c r="D6" i="5"/>
  <c r="G34" i="5"/>
  <c r="F18" i="5"/>
  <c r="F32" i="5"/>
  <c r="G14" i="5"/>
  <c r="D35" i="5"/>
  <c r="F31" i="5"/>
  <c r="D30" i="5"/>
  <c r="C19" i="5"/>
  <c r="D14" i="5"/>
  <c r="F20" i="5"/>
  <c r="F19" i="5"/>
  <c r="G36" i="5"/>
  <c r="F6" i="5"/>
  <c r="F35" i="5"/>
  <c r="G6" i="5"/>
  <c r="G9" i="5"/>
  <c r="C33" i="5"/>
  <c r="D20" i="5"/>
  <c r="G28" i="5"/>
  <c r="G35" i="5"/>
  <c r="F14" i="5"/>
  <c r="C34" i="5"/>
  <c r="C28" i="5"/>
  <c r="G45" i="5"/>
  <c r="D47" i="5"/>
  <c r="C47" i="5"/>
  <c r="G46" i="5"/>
  <c r="D46" i="5"/>
  <c r="F45" i="5"/>
  <c r="C45" i="5"/>
  <c r="F46" i="5"/>
  <c r="F47" i="5"/>
  <c r="C46" i="5"/>
  <c r="G47" i="5"/>
  <c r="D45" i="5"/>
  <c r="D19" i="5"/>
  <c r="F34" i="5"/>
  <c r="C11" i="5"/>
  <c r="G15" i="5"/>
  <c r="D12" i="5"/>
  <c r="D13" i="5"/>
  <c r="G31" i="5"/>
  <c r="F33" i="5"/>
  <c r="D34" i="5"/>
  <c r="D10" i="5"/>
  <c r="G8" i="5"/>
  <c r="D23" i="5"/>
  <c r="C13" i="5"/>
  <c r="F23" i="5"/>
  <c r="C8" i="5"/>
  <c r="D27" i="5"/>
  <c r="D9" i="5"/>
  <c r="F16" i="5"/>
  <c r="C12" i="5"/>
  <c r="G33" i="5"/>
  <c r="D31" i="5"/>
  <c r="G27" i="5"/>
  <c r="C35" i="5"/>
  <c r="G32" i="5"/>
  <c r="G23" i="5"/>
  <c r="F27" i="5"/>
  <c r="G13" i="5"/>
  <c r="F12" i="5"/>
  <c r="C20" i="5"/>
  <c r="D8" i="5"/>
  <c r="C23" i="5"/>
  <c r="F10" i="5"/>
  <c r="F11" i="5"/>
  <c r="F28" i="5"/>
  <c r="C18" i="5"/>
  <c r="G20" i="5"/>
  <c r="G30" i="5"/>
  <c r="G19" i="5"/>
  <c r="D28" i="5"/>
  <c r="D16" i="5"/>
  <c r="D36" i="5"/>
  <c r="F9" i="5"/>
  <c r="C32" i="5"/>
  <c r="D33" i="5"/>
  <c r="C10" i="5"/>
  <c r="C6" i="5"/>
  <c r="C9" i="5"/>
  <c r="D11" i="5"/>
  <c r="F13" i="5"/>
  <c r="F15" i="5"/>
  <c r="D32" i="5"/>
  <c r="G12" i="5"/>
  <c r="F36" i="5"/>
  <c r="I97" i="1"/>
  <c r="I88" i="1"/>
  <c r="I92" i="1"/>
  <c r="K93" i="10"/>
  <c r="H93" i="10"/>
  <c r="C93" i="10"/>
  <c r="B93" i="10"/>
  <c r="E93" i="10"/>
  <c r="M93" i="10"/>
  <c r="F93" i="10"/>
  <c r="D93" i="10"/>
  <c r="C91" i="10"/>
  <c r="E91" i="10"/>
  <c r="B91" i="10"/>
  <c r="F91" i="10"/>
  <c r="D91" i="10"/>
  <c r="M91" i="10"/>
  <c r="H91" i="10"/>
  <c r="K91" i="10"/>
  <c r="K158" i="10"/>
  <c r="D158" i="10"/>
  <c r="M158" i="10"/>
  <c r="H158" i="10"/>
  <c r="B158" i="10"/>
  <c r="F158" i="10"/>
  <c r="E158" i="10"/>
  <c r="C158" i="10"/>
  <c r="M222" i="10"/>
  <c r="F222" i="10"/>
  <c r="B222" i="10"/>
  <c r="C222" i="10"/>
  <c r="D222" i="10"/>
  <c r="E222" i="10"/>
  <c r="H222" i="10"/>
  <c r="K222" i="10"/>
  <c r="D90" i="10"/>
  <c r="B90" i="10"/>
  <c r="M90" i="10"/>
  <c r="F90" i="10"/>
  <c r="C90" i="10"/>
  <c r="E90" i="10"/>
  <c r="H90" i="10"/>
  <c r="K90" i="10"/>
  <c r="K92" i="10"/>
  <c r="F92" i="10"/>
  <c r="M92" i="10"/>
  <c r="H92" i="10"/>
  <c r="B92" i="10"/>
  <c r="E92" i="10"/>
  <c r="C92" i="10"/>
  <c r="D92" i="10"/>
  <c r="K226" i="10"/>
  <c r="H226" i="10"/>
  <c r="M226" i="10"/>
  <c r="E226" i="10"/>
  <c r="F226" i="10"/>
  <c r="D226" i="10"/>
  <c r="B226" i="10"/>
  <c r="C226" i="10"/>
  <c r="M156" i="10"/>
  <c r="D156" i="10"/>
  <c r="F156" i="10"/>
  <c r="H156" i="10"/>
  <c r="B156" i="10"/>
  <c r="K156" i="10"/>
  <c r="C156" i="10"/>
  <c r="E156" i="10"/>
  <c r="F94" i="10"/>
  <c r="B94" i="10"/>
  <c r="K94" i="10"/>
  <c r="C94" i="10"/>
  <c r="D94" i="10"/>
  <c r="M94" i="10"/>
  <c r="E94" i="10"/>
  <c r="H94" i="10"/>
  <c r="D159" i="10"/>
  <c r="K159" i="10"/>
  <c r="M159" i="10"/>
  <c r="C159" i="10"/>
  <c r="H159" i="10"/>
  <c r="E159" i="10"/>
  <c r="B159" i="10"/>
  <c r="F159" i="10"/>
  <c r="C223" i="10"/>
  <c r="F223" i="10"/>
  <c r="K223" i="10"/>
  <c r="M223" i="10"/>
  <c r="B223" i="10"/>
  <c r="E223" i="10"/>
  <c r="D223" i="10"/>
  <c r="H223" i="10"/>
  <c r="C225" i="10"/>
  <c r="M225" i="10"/>
  <c r="F225" i="10"/>
  <c r="K225" i="10"/>
  <c r="H225" i="10"/>
  <c r="E225" i="10"/>
  <c r="D225" i="10"/>
  <c r="B225" i="10"/>
  <c r="K157" i="10"/>
  <c r="C157" i="10"/>
  <c r="D157" i="10"/>
  <c r="B157" i="10"/>
  <c r="F157" i="10"/>
  <c r="M157" i="10"/>
  <c r="E157" i="10"/>
  <c r="H157" i="10"/>
  <c r="D160" i="10"/>
  <c r="B160" i="10"/>
  <c r="F160" i="10"/>
  <c r="M160" i="10"/>
  <c r="H160" i="10"/>
  <c r="K160" i="10"/>
  <c r="C160" i="10"/>
  <c r="E160" i="10"/>
  <c r="K224" i="10"/>
  <c r="D224" i="10"/>
  <c r="M224" i="10"/>
  <c r="F224" i="10"/>
  <c r="C224" i="10"/>
  <c r="E224" i="10"/>
  <c r="H224" i="10"/>
  <c r="B224" i="10"/>
  <c r="K237" i="10"/>
  <c r="H237" i="10"/>
  <c r="C237" i="10"/>
  <c r="M237" i="10"/>
  <c r="D237" i="10"/>
  <c r="E237" i="10"/>
  <c r="F237" i="10"/>
  <c r="B237" i="10"/>
  <c r="K234" i="10"/>
  <c r="B234" i="10"/>
  <c r="C234" i="10"/>
  <c r="D234" i="10"/>
  <c r="E234" i="10"/>
  <c r="F234" i="10"/>
  <c r="H234" i="10"/>
  <c r="M234" i="10"/>
  <c r="C228" i="10"/>
  <c r="M228" i="10"/>
  <c r="K228" i="10"/>
  <c r="B228" i="10"/>
  <c r="H228" i="10"/>
  <c r="D228" i="10"/>
  <c r="E228" i="10"/>
  <c r="F228" i="10"/>
  <c r="M240" i="10"/>
  <c r="K240" i="10"/>
  <c r="H240" i="10"/>
  <c r="B240" i="10"/>
  <c r="D240" i="10"/>
  <c r="C240" i="10"/>
  <c r="E240" i="10"/>
  <c r="F240" i="10"/>
  <c r="H184" i="10"/>
  <c r="F184" i="10"/>
  <c r="E184" i="10"/>
  <c r="M184" i="10"/>
  <c r="B184" i="10"/>
  <c r="D184" i="10"/>
  <c r="K184" i="10"/>
  <c r="C184" i="10"/>
  <c r="C104" i="10"/>
  <c r="E104" i="10"/>
  <c r="K104" i="10"/>
  <c r="H104" i="10"/>
  <c r="F104" i="10"/>
  <c r="D104" i="10"/>
  <c r="B104" i="10"/>
  <c r="M104" i="10"/>
  <c r="M229" i="10"/>
  <c r="B229" i="10"/>
  <c r="E229" i="10"/>
  <c r="F229" i="10"/>
  <c r="C229" i="10"/>
  <c r="H229" i="10"/>
  <c r="K229" i="10"/>
  <c r="D229" i="10"/>
  <c r="M119" i="10"/>
  <c r="E119" i="10"/>
  <c r="F119" i="10"/>
  <c r="B119" i="10"/>
  <c r="C119" i="10"/>
  <c r="H119" i="10"/>
  <c r="D119" i="10"/>
  <c r="K119" i="10"/>
  <c r="L252" i="10"/>
  <c r="F250" i="10"/>
  <c r="K250" i="10"/>
  <c r="B250" i="10"/>
  <c r="H250" i="10"/>
  <c r="E250" i="10"/>
  <c r="D250" i="10"/>
  <c r="M250" i="10"/>
  <c r="C250" i="10"/>
  <c r="K106" i="10"/>
  <c r="D106" i="10"/>
  <c r="F106" i="10"/>
  <c r="B106" i="10"/>
  <c r="C106" i="10"/>
  <c r="E106" i="10"/>
  <c r="H106" i="10"/>
  <c r="M106" i="10"/>
  <c r="M172" i="10"/>
  <c r="K172" i="10"/>
  <c r="C172" i="10"/>
  <c r="B172" i="10"/>
  <c r="D172" i="10"/>
  <c r="E172" i="10"/>
  <c r="F172" i="10"/>
  <c r="H172" i="10"/>
  <c r="K162" i="10"/>
  <c r="H162" i="10"/>
  <c r="F162" i="10"/>
  <c r="M162" i="10"/>
  <c r="D162" i="10"/>
  <c r="E162" i="10"/>
  <c r="C162" i="10"/>
  <c r="B162" i="10"/>
  <c r="F169" i="10"/>
  <c r="H169" i="10"/>
  <c r="C169" i="10"/>
  <c r="D169" i="10"/>
  <c r="B169" i="10"/>
  <c r="E169" i="10"/>
  <c r="K169" i="10"/>
  <c r="M169" i="10"/>
  <c r="M238" i="10"/>
  <c r="B238" i="10"/>
  <c r="C238" i="10"/>
  <c r="F238" i="10"/>
  <c r="E238" i="10"/>
  <c r="D238" i="10"/>
  <c r="H238" i="10"/>
  <c r="K238" i="10"/>
  <c r="M103" i="10"/>
  <c r="D103" i="10"/>
  <c r="K103" i="10"/>
  <c r="E103" i="10"/>
  <c r="H103" i="10"/>
  <c r="F103" i="10"/>
  <c r="B103" i="10"/>
  <c r="C103" i="10"/>
  <c r="L186" i="10"/>
  <c r="M183" i="10"/>
  <c r="K183" i="10"/>
  <c r="H183" i="10"/>
  <c r="D183" i="10"/>
  <c r="C183" i="10"/>
  <c r="B183" i="10"/>
  <c r="E183" i="10"/>
  <c r="F183" i="10"/>
  <c r="M97" i="10"/>
  <c r="E97" i="10"/>
  <c r="B97" i="10"/>
  <c r="H97" i="10"/>
  <c r="C97" i="10"/>
  <c r="F97" i="10"/>
  <c r="K97" i="10"/>
  <c r="D97" i="10"/>
  <c r="M95" i="10"/>
  <c r="H95" i="10"/>
  <c r="C95" i="10"/>
  <c r="E95" i="10"/>
  <c r="D95" i="10"/>
  <c r="F95" i="10"/>
  <c r="K95" i="10"/>
  <c r="L112" i="10"/>
  <c r="B95" i="10"/>
  <c r="M235" i="10"/>
  <c r="B235" i="10"/>
  <c r="K235" i="10"/>
  <c r="E235" i="10"/>
  <c r="F235" i="10"/>
  <c r="D235" i="10"/>
  <c r="H235" i="10"/>
  <c r="C235" i="10"/>
  <c r="K105" i="10"/>
  <c r="D105" i="10"/>
  <c r="F105" i="10"/>
  <c r="C105" i="10"/>
  <c r="E105" i="10"/>
  <c r="H105" i="10"/>
  <c r="B105" i="10"/>
  <c r="M105" i="10"/>
  <c r="H168" i="10"/>
  <c r="D168" i="10"/>
  <c r="E168" i="10"/>
  <c r="C168" i="10"/>
  <c r="K168" i="10"/>
  <c r="F168" i="10"/>
  <c r="B168" i="10"/>
  <c r="M168" i="10"/>
  <c r="K185" i="10"/>
  <c r="E185" i="10"/>
  <c r="F185" i="10"/>
  <c r="H185" i="10"/>
  <c r="M185" i="10"/>
  <c r="B185" i="10"/>
  <c r="C185" i="10"/>
  <c r="D185" i="10"/>
  <c r="F99" i="10"/>
  <c r="K99" i="10"/>
  <c r="E99" i="10"/>
  <c r="H99" i="10"/>
  <c r="M99" i="10"/>
  <c r="B99" i="10"/>
  <c r="C99" i="10"/>
  <c r="D99" i="10"/>
  <c r="E100" i="10"/>
  <c r="C100" i="10"/>
  <c r="D100" i="10"/>
  <c r="B100" i="10"/>
  <c r="K100" i="10"/>
  <c r="H100" i="10"/>
  <c r="M100" i="10"/>
  <c r="F100" i="10"/>
  <c r="M108" i="10"/>
  <c r="K108" i="10"/>
  <c r="E108" i="10"/>
  <c r="B108" i="10"/>
  <c r="C108" i="10"/>
  <c r="D108" i="10"/>
  <c r="F108" i="10"/>
  <c r="H108" i="10"/>
  <c r="M249" i="10"/>
  <c r="C249" i="10"/>
  <c r="B249" i="10"/>
  <c r="D249" i="10"/>
  <c r="E249" i="10"/>
  <c r="F249" i="10"/>
  <c r="H249" i="10"/>
  <c r="K249" i="10"/>
  <c r="K161" i="10"/>
  <c r="D161" i="10"/>
  <c r="L178" i="10"/>
  <c r="C161" i="10"/>
  <c r="E161" i="10"/>
  <c r="H161" i="10"/>
  <c r="F161" i="10"/>
  <c r="M161" i="10"/>
  <c r="B161" i="10"/>
  <c r="M251" i="10"/>
  <c r="K251" i="10"/>
  <c r="F251" i="10"/>
  <c r="B251" i="10"/>
  <c r="H251" i="10"/>
  <c r="D251" i="10"/>
  <c r="C251" i="10"/>
  <c r="E251" i="10"/>
  <c r="K96" i="10"/>
  <c r="E96" i="10"/>
  <c r="D96" i="10"/>
  <c r="B96" i="10"/>
  <c r="C96" i="10"/>
  <c r="M96" i="10"/>
  <c r="F96" i="10"/>
  <c r="H96" i="10"/>
  <c r="M163" i="10"/>
  <c r="K163" i="10"/>
  <c r="F163" i="10"/>
  <c r="E163" i="10"/>
  <c r="C163" i="10"/>
  <c r="D163" i="10"/>
  <c r="H163" i="10"/>
  <c r="B163" i="10"/>
  <c r="M227" i="10"/>
  <c r="H227" i="10"/>
  <c r="D227" i="10"/>
  <c r="E227" i="10"/>
  <c r="B227" i="10"/>
  <c r="F227" i="10"/>
  <c r="L244" i="10"/>
  <c r="C227" i="10"/>
  <c r="K227" i="10"/>
  <c r="D107" i="10"/>
  <c r="M107" i="10"/>
  <c r="K107" i="10"/>
  <c r="C107" i="10"/>
  <c r="E107" i="10"/>
  <c r="F107" i="10"/>
  <c r="H107" i="10"/>
  <c r="B107" i="10"/>
  <c r="K173" i="10"/>
  <c r="D173" i="10"/>
  <c r="F173" i="10"/>
  <c r="E173" i="10"/>
  <c r="C173" i="10"/>
  <c r="H173" i="10"/>
  <c r="B173" i="10"/>
  <c r="M173" i="10"/>
  <c r="H102" i="10"/>
  <c r="B102" i="10"/>
  <c r="M102" i="10"/>
  <c r="K102" i="10"/>
  <c r="F102" i="10"/>
  <c r="E102" i="10"/>
  <c r="D102" i="10"/>
  <c r="C102" i="10"/>
  <c r="L47" i="10"/>
  <c r="M166" i="10"/>
  <c r="B166" i="10"/>
  <c r="E166" i="10"/>
  <c r="D166" i="10"/>
  <c r="C166" i="10"/>
  <c r="H166" i="10"/>
  <c r="F166" i="10"/>
  <c r="K166" i="10"/>
  <c r="C170" i="10"/>
  <c r="H170" i="10"/>
  <c r="E170" i="10"/>
  <c r="K170" i="10"/>
  <c r="F170" i="10"/>
  <c r="B170" i="10"/>
  <c r="M170" i="10"/>
  <c r="D170" i="10"/>
  <c r="E239" i="10"/>
  <c r="C239" i="10"/>
  <c r="M239" i="10"/>
  <c r="F239" i="10"/>
  <c r="D239" i="10"/>
  <c r="H239" i="10"/>
  <c r="K239" i="10"/>
  <c r="B239" i="10"/>
  <c r="F165" i="10"/>
  <c r="M165" i="10"/>
  <c r="D165" i="10"/>
  <c r="E165" i="10"/>
  <c r="H165" i="10"/>
  <c r="K165" i="10"/>
  <c r="C165" i="10"/>
  <c r="B165" i="10"/>
  <c r="K117" i="10"/>
  <c r="B117" i="10"/>
  <c r="C117" i="10"/>
  <c r="D117" i="10"/>
  <c r="E117" i="10"/>
  <c r="F117" i="10"/>
  <c r="H117" i="10"/>
  <c r="L120" i="10"/>
  <c r="M117" i="10"/>
  <c r="K171" i="10"/>
  <c r="E171" i="10"/>
  <c r="D171" i="10"/>
  <c r="B171" i="10"/>
  <c r="C171" i="10"/>
  <c r="H171" i="10"/>
  <c r="F171" i="10"/>
  <c r="M171" i="10"/>
  <c r="K118" i="10"/>
  <c r="M118" i="10"/>
  <c r="C118" i="10"/>
  <c r="D118" i="10"/>
  <c r="B118" i="10"/>
  <c r="H118" i="10"/>
  <c r="F118" i="10"/>
  <c r="E118" i="10"/>
  <c r="K232" i="10"/>
  <c r="H232" i="10"/>
  <c r="F232" i="10"/>
  <c r="E232" i="10"/>
  <c r="D232" i="10"/>
  <c r="C232" i="10"/>
  <c r="B232" i="10"/>
  <c r="M232" i="10"/>
  <c r="H236" i="10"/>
  <c r="K236" i="10"/>
  <c r="M236" i="10"/>
  <c r="B236" i="10"/>
  <c r="F236" i="10"/>
  <c r="D236" i="10"/>
  <c r="E236" i="10"/>
  <c r="C236" i="10"/>
  <c r="K174" i="10"/>
  <c r="M174" i="10"/>
  <c r="F174" i="10"/>
  <c r="B174" i="10"/>
  <c r="D174" i="10"/>
  <c r="E174" i="10"/>
  <c r="H174" i="10"/>
  <c r="C174" i="10"/>
  <c r="F231" i="10"/>
  <c r="H231" i="10"/>
  <c r="E231" i="10"/>
  <c r="K231" i="10"/>
  <c r="B231" i="10"/>
  <c r="M231" i="10"/>
  <c r="C231" i="10"/>
  <c r="D231" i="10"/>
  <c r="G48" i="5"/>
  <c r="H29" i="5"/>
  <c r="H23" i="5"/>
  <c r="H47" i="5"/>
  <c r="H45" i="5"/>
  <c r="H46" i="5"/>
  <c r="H24" i="5"/>
  <c r="H38" i="5"/>
  <c r="H25" i="5"/>
  <c r="H26" i="5"/>
  <c r="F48" i="5"/>
  <c r="D48" i="5"/>
  <c r="C48" i="5"/>
  <c r="E48" i="5"/>
  <c r="H150" i="1"/>
  <c r="G150" i="1"/>
  <c r="F150" i="1"/>
  <c r="E150" i="1"/>
  <c r="D150" i="1"/>
  <c r="H127" i="1"/>
  <c r="G127" i="1"/>
  <c r="F127" i="1"/>
  <c r="E127" i="1"/>
  <c r="D127" i="1"/>
  <c r="L194" i="10"/>
  <c r="L128" i="10"/>
  <c r="L260" i="10"/>
  <c r="L29" i="2"/>
  <c r="C29" i="2" s="1"/>
  <c r="L51" i="2"/>
  <c r="L50" i="2"/>
  <c r="L52" i="2"/>
  <c r="L28" i="2"/>
  <c r="B28" i="2" s="1"/>
  <c r="L34" i="2"/>
  <c r="K34" i="2" s="1"/>
  <c r="L31" i="2"/>
  <c r="E31" i="2" s="1"/>
  <c r="L30" i="2"/>
  <c r="B30" i="2" s="1"/>
  <c r="L43" i="2"/>
  <c r="B43" i="2" s="1"/>
  <c r="D128" i="1"/>
  <c r="E128" i="1"/>
  <c r="F128" i="1"/>
  <c r="G128" i="1"/>
  <c r="H128" i="1"/>
  <c r="H140" i="1"/>
  <c r="G140" i="1"/>
  <c r="F140" i="1"/>
  <c r="E140" i="1"/>
  <c r="E141" i="1"/>
  <c r="D140" i="1"/>
  <c r="D141" i="1"/>
  <c r="H134" i="1"/>
  <c r="G134" i="1"/>
  <c r="F134" i="1"/>
  <c r="E134" i="1"/>
  <c r="D134" i="1"/>
  <c r="I161" i="1"/>
  <c r="I160" i="1"/>
  <c r="I166" i="1"/>
  <c r="I159" i="1"/>
  <c r="I156" i="1"/>
  <c r="I155" i="1"/>
  <c r="I154" i="1"/>
  <c r="I153" i="1"/>
  <c r="I151" i="1"/>
  <c r="L195" i="10"/>
  <c r="N122" i="1"/>
  <c r="L261" i="10"/>
  <c r="O122" i="1"/>
  <c r="L129" i="10"/>
  <c r="M122" i="1"/>
  <c r="M44" i="10"/>
  <c r="B44" i="10"/>
  <c r="E44" i="10"/>
  <c r="H44" i="10"/>
  <c r="K44" i="10"/>
  <c r="D44" i="10"/>
  <c r="C44" i="10"/>
  <c r="F44" i="10"/>
  <c r="F30" i="10"/>
  <c r="K30" i="10"/>
  <c r="D30" i="10"/>
  <c r="H30" i="10"/>
  <c r="C30" i="10"/>
  <c r="E30" i="10"/>
  <c r="B30" i="10"/>
  <c r="M30" i="10"/>
  <c r="E38" i="10"/>
  <c r="F38" i="10"/>
  <c r="C38" i="10"/>
  <c r="H38" i="10"/>
  <c r="K38" i="10"/>
  <c r="B38" i="10"/>
  <c r="D38" i="10"/>
  <c r="M38" i="10"/>
  <c r="E45" i="10"/>
  <c r="K45" i="10"/>
  <c r="F45" i="10"/>
  <c r="H45" i="10"/>
  <c r="D45" i="10"/>
  <c r="B45" i="10"/>
  <c r="M45" i="10"/>
  <c r="C45" i="10"/>
  <c r="M28" i="10"/>
  <c r="K28" i="10"/>
  <c r="E28" i="10"/>
  <c r="C28" i="10"/>
  <c r="D28" i="10"/>
  <c r="B28" i="10"/>
  <c r="F28" i="10"/>
  <c r="H28" i="10"/>
  <c r="M54" i="10"/>
  <c r="B54" i="10"/>
  <c r="D54" i="10"/>
  <c r="H54" i="10"/>
  <c r="E54" i="10"/>
  <c r="C54" i="10"/>
  <c r="K54" i="10"/>
  <c r="F54" i="10"/>
  <c r="F34" i="10"/>
  <c r="C34" i="10"/>
  <c r="D34" i="10"/>
  <c r="K34" i="10"/>
  <c r="H34" i="10"/>
  <c r="M34" i="10"/>
  <c r="B34" i="10"/>
  <c r="E34" i="10"/>
  <c r="K25" i="10"/>
  <c r="F25" i="10"/>
  <c r="D25" i="10"/>
  <c r="B25" i="10"/>
  <c r="M25" i="10"/>
  <c r="E25" i="10"/>
  <c r="C25" i="10"/>
  <c r="H25" i="10"/>
  <c r="C26" i="10"/>
  <c r="D26" i="10"/>
  <c r="F26" i="10"/>
  <c r="E26" i="10"/>
  <c r="B26" i="10"/>
  <c r="H26" i="10"/>
  <c r="K26" i="10"/>
  <c r="M26" i="10"/>
  <c r="K40" i="10"/>
  <c r="F40" i="10"/>
  <c r="B40" i="10"/>
  <c r="C40" i="10"/>
  <c r="H40" i="10"/>
  <c r="M40" i="10"/>
  <c r="E40" i="10"/>
  <c r="D40" i="10"/>
  <c r="E31" i="10"/>
  <c r="C31" i="10"/>
  <c r="H31" i="10"/>
  <c r="K31" i="10"/>
  <c r="F31" i="10"/>
  <c r="D31" i="10"/>
  <c r="M31" i="10"/>
  <c r="B31" i="10"/>
  <c r="M33" i="10"/>
  <c r="D33" i="10"/>
  <c r="E33" i="10"/>
  <c r="B33" i="10"/>
  <c r="H33" i="10"/>
  <c r="C33" i="10"/>
  <c r="K33" i="10"/>
  <c r="F33" i="10"/>
  <c r="M32" i="10"/>
  <c r="E32" i="10"/>
  <c r="D32" i="10"/>
  <c r="C32" i="10"/>
  <c r="B32" i="10"/>
  <c r="K32" i="10"/>
  <c r="F32" i="10"/>
  <c r="H32" i="10"/>
  <c r="D29" i="10"/>
  <c r="H29" i="10"/>
  <c r="K29" i="10"/>
  <c r="M29" i="10"/>
  <c r="E29" i="10"/>
  <c r="C29" i="10"/>
  <c r="B29" i="10"/>
  <c r="F29" i="10"/>
  <c r="H37" i="10"/>
  <c r="F37" i="10"/>
  <c r="B37" i="10"/>
  <c r="K37" i="10"/>
  <c r="D37" i="10"/>
  <c r="M37" i="10"/>
  <c r="E37" i="10"/>
  <c r="C37" i="10"/>
  <c r="K27" i="10"/>
  <c r="B27" i="10"/>
  <c r="M27" i="10"/>
  <c r="D27" i="10"/>
  <c r="H27" i="10"/>
  <c r="E27" i="10"/>
  <c r="F27" i="10"/>
  <c r="C27" i="10"/>
  <c r="D42" i="10"/>
  <c r="F42" i="10"/>
  <c r="K42" i="10"/>
  <c r="C42" i="10"/>
  <c r="M42" i="10"/>
  <c r="E42" i="10"/>
  <c r="H42" i="10"/>
  <c r="B42" i="10"/>
  <c r="M41" i="10"/>
  <c r="F41" i="10"/>
  <c r="E41" i="10"/>
  <c r="D41" i="10"/>
  <c r="C41" i="10"/>
  <c r="B41" i="10"/>
  <c r="H41" i="10"/>
  <c r="K41" i="10"/>
  <c r="B36" i="10"/>
  <c r="D36" i="10"/>
  <c r="E36" i="10"/>
  <c r="K36" i="10"/>
  <c r="F36" i="10"/>
  <c r="H36" i="10"/>
  <c r="C36" i="10"/>
  <c r="M36" i="10"/>
  <c r="C39" i="10"/>
  <c r="D39" i="10"/>
  <c r="M39" i="10"/>
  <c r="B39" i="10"/>
  <c r="F39" i="10"/>
  <c r="E39" i="10"/>
  <c r="H39" i="10"/>
  <c r="K39" i="10"/>
  <c r="F43" i="10"/>
  <c r="K43" i="10"/>
  <c r="E43" i="10"/>
  <c r="M43" i="10"/>
  <c r="D43" i="10"/>
  <c r="C43" i="10"/>
  <c r="B43" i="10"/>
  <c r="H43" i="10"/>
  <c r="M35" i="10"/>
  <c r="E35" i="10"/>
  <c r="K35" i="10"/>
  <c r="D35" i="10"/>
  <c r="F35" i="10"/>
  <c r="C35" i="10"/>
  <c r="H35" i="10"/>
  <c r="B35" i="10"/>
  <c r="E53" i="10"/>
  <c r="F53" i="10"/>
  <c r="M53" i="10"/>
  <c r="B53" i="10"/>
  <c r="D53" i="10"/>
  <c r="C53" i="10"/>
  <c r="H53" i="10"/>
  <c r="K53" i="10"/>
  <c r="M52" i="10"/>
  <c r="K52" i="10"/>
  <c r="B52" i="10"/>
  <c r="F52" i="10"/>
  <c r="E52" i="10"/>
  <c r="C52" i="10"/>
  <c r="H52" i="10"/>
  <c r="D52" i="10"/>
  <c r="L55" i="10"/>
  <c r="H135" i="1"/>
  <c r="E135" i="1"/>
  <c r="F135" i="1"/>
  <c r="G135" i="1"/>
  <c r="H129" i="1"/>
  <c r="G129" i="1"/>
  <c r="F129" i="1"/>
  <c r="E129" i="1"/>
  <c r="D135" i="1"/>
  <c r="D129" i="1"/>
  <c r="H141" i="1"/>
  <c r="G141" i="1"/>
  <c r="F141" i="1"/>
  <c r="I163" i="1"/>
  <c r="I111" i="1"/>
  <c r="E105" i="1"/>
  <c r="F105" i="1"/>
  <c r="G105" i="1"/>
  <c r="H105" i="1"/>
  <c r="I105" i="1"/>
  <c r="D105" i="1"/>
  <c r="I96" i="1"/>
  <c r="I91" i="1"/>
  <c r="I90" i="1"/>
  <c r="I77" i="1"/>
  <c r="I93" i="1"/>
  <c r="I89" i="1"/>
  <c r="I87" i="1"/>
  <c r="I80" i="1"/>
  <c r="I85" i="1"/>
  <c r="I84" i="1"/>
  <c r="I83" i="1"/>
  <c r="I82" i="1"/>
  <c r="I79" i="1"/>
  <c r="K52" i="2"/>
  <c r="M51" i="2"/>
  <c r="C52" i="2"/>
  <c r="E52" i="2"/>
  <c r="H52" i="2"/>
  <c r="B52" i="2"/>
  <c r="D52" i="2"/>
  <c r="F52" i="2"/>
  <c r="M52" i="2"/>
  <c r="H48" i="5"/>
  <c r="E51" i="2"/>
  <c r="C51" i="2"/>
  <c r="F51" i="2"/>
  <c r="H51" i="2"/>
  <c r="D51" i="2"/>
  <c r="B51" i="2"/>
  <c r="K51" i="2"/>
  <c r="I108" i="1"/>
  <c r="I106" i="1"/>
  <c r="H75" i="1"/>
  <c r="G75" i="1"/>
  <c r="F75" i="1"/>
  <c r="E75" i="1"/>
  <c r="D75" i="1"/>
  <c r="C7" i="5"/>
  <c r="I109" i="1"/>
  <c r="C5" i="5"/>
  <c r="D7" i="5"/>
  <c r="E7" i="5"/>
  <c r="D5" i="5"/>
  <c r="F7" i="5"/>
  <c r="E5" i="5"/>
  <c r="G5" i="5"/>
  <c r="G7" i="5"/>
  <c r="F5" i="5"/>
  <c r="E116" i="1"/>
  <c r="F116" i="1"/>
  <c r="F119" i="1" s="1"/>
  <c r="E39" i="5" s="1"/>
  <c r="H116" i="1"/>
  <c r="H119" i="1" s="1"/>
  <c r="G39" i="5" s="1"/>
  <c r="C53" i="5"/>
  <c r="H24" i="10"/>
  <c r="F24" i="10"/>
  <c r="C24" i="10"/>
  <c r="B24" i="10"/>
  <c r="D24" i="10"/>
  <c r="E24" i="10"/>
  <c r="K24" i="10"/>
  <c r="M24" i="10"/>
  <c r="M17" i="10"/>
  <c r="F17" i="10"/>
  <c r="D17" i="10"/>
  <c r="B17" i="10"/>
  <c r="H17" i="10"/>
  <c r="C17" i="10"/>
  <c r="E17" i="10"/>
  <c r="K17" i="10"/>
  <c r="F16" i="10"/>
  <c r="K16" i="10"/>
  <c r="M16" i="10"/>
  <c r="C16" i="10"/>
  <c r="H16" i="10"/>
  <c r="E16" i="10"/>
  <c r="D16" i="10"/>
  <c r="B16" i="10"/>
  <c r="M20" i="10"/>
  <c r="D20" i="10"/>
  <c r="H20" i="10"/>
  <c r="C20" i="10"/>
  <c r="F20" i="10"/>
  <c r="K20" i="10"/>
  <c r="E20" i="10"/>
  <c r="B20" i="10"/>
  <c r="E18" i="10"/>
  <c r="M18" i="10"/>
  <c r="H18" i="10"/>
  <c r="F18" i="10"/>
  <c r="D18" i="10"/>
  <c r="C18" i="10"/>
  <c r="K18" i="10"/>
  <c r="B18" i="10"/>
  <c r="F21" i="10"/>
  <c r="E21" i="10"/>
  <c r="M21" i="10"/>
  <c r="H21" i="10"/>
  <c r="B21" i="10"/>
  <c r="K21" i="10"/>
  <c r="C21" i="10"/>
  <c r="D21" i="10"/>
  <c r="M22" i="10"/>
  <c r="B22" i="10"/>
  <c r="K22" i="10"/>
  <c r="F22" i="10"/>
  <c r="C22" i="10"/>
  <c r="D22" i="10"/>
  <c r="H22" i="10"/>
  <c r="E22" i="10"/>
  <c r="M19" i="10"/>
  <c r="F19" i="10"/>
  <c r="K19" i="10"/>
  <c r="B19" i="10"/>
  <c r="H19" i="10"/>
  <c r="C19" i="10"/>
  <c r="E19" i="10"/>
  <c r="D19" i="10"/>
  <c r="B23" i="10"/>
  <c r="E23" i="10"/>
  <c r="D23" i="10"/>
  <c r="H23" i="10"/>
  <c r="C23" i="10"/>
  <c r="M23" i="10"/>
  <c r="F23" i="10"/>
  <c r="K23" i="10"/>
  <c r="D15" i="10"/>
  <c r="H15" i="10"/>
  <c r="C15" i="10"/>
  <c r="B15" i="10"/>
  <c r="E15" i="10"/>
  <c r="F15" i="10"/>
  <c r="M15" i="10"/>
  <c r="K15" i="10"/>
  <c r="M14" i="10"/>
  <c r="K14" i="10"/>
  <c r="B14" i="10"/>
  <c r="F14" i="10"/>
  <c r="H14" i="10"/>
  <c r="E14" i="10"/>
  <c r="D14" i="10"/>
  <c r="C14" i="10"/>
  <c r="K13" i="10"/>
  <c r="C13" i="10"/>
  <c r="F13" i="10"/>
  <c r="D13" i="10"/>
  <c r="M13" i="10"/>
  <c r="B13" i="10"/>
  <c r="H13" i="10"/>
  <c r="E13" i="10"/>
  <c r="M46" i="10"/>
  <c r="K46" i="10"/>
  <c r="D46" i="10"/>
  <c r="F46" i="10"/>
  <c r="H46" i="10"/>
  <c r="E46" i="10"/>
  <c r="C46" i="10"/>
  <c r="B46" i="10"/>
  <c r="E50" i="2"/>
  <c r="C50" i="2"/>
  <c r="H50" i="2"/>
  <c r="L53" i="2"/>
  <c r="B50" i="2"/>
  <c r="M50" i="2"/>
  <c r="D50" i="2"/>
  <c r="F50" i="2"/>
  <c r="K50" i="2"/>
  <c r="G116" i="1"/>
  <c r="G119" i="1" s="1"/>
  <c r="F39" i="5" s="1"/>
  <c r="D116" i="1"/>
  <c r="D119" i="1" s="1"/>
  <c r="C39" i="5" s="1"/>
  <c r="L122" i="1"/>
  <c r="F95" i="1" l="1"/>
  <c r="F79" i="12"/>
  <c r="F96" i="12"/>
  <c r="D61" i="1"/>
  <c r="D66" i="1" s="1"/>
  <c r="D67" i="1" s="1"/>
  <c r="F81" i="12"/>
  <c r="F64" i="12"/>
  <c r="G95" i="1"/>
  <c r="F37" i="5" s="1"/>
  <c r="F47" i="12"/>
  <c r="F56" i="12"/>
  <c r="I59" i="1"/>
  <c r="F58" i="12"/>
  <c r="F55" i="12"/>
  <c r="F97" i="12"/>
  <c r="F29" i="12"/>
  <c r="F91" i="12"/>
  <c r="F73" i="12"/>
  <c r="F31" i="12"/>
  <c r="F77" i="12"/>
  <c r="F35" i="12"/>
  <c r="F74" i="12"/>
  <c r="F92" i="12"/>
  <c r="F85" i="12"/>
  <c r="F49" i="12"/>
  <c r="F70" i="12"/>
  <c r="F36" i="12"/>
  <c r="F45" i="12"/>
  <c r="F34" i="12"/>
  <c r="F46" i="12"/>
  <c r="F71" i="12"/>
  <c r="F41" i="12"/>
  <c r="F76" i="12"/>
  <c r="F60" i="12"/>
  <c r="F38" i="12"/>
  <c r="F72" i="12"/>
  <c r="F25" i="12"/>
  <c r="F32" i="12"/>
  <c r="F24" i="12"/>
  <c r="F21" i="12"/>
  <c r="F33" i="12"/>
  <c r="F61" i="12"/>
  <c r="F86" i="12"/>
  <c r="F57" i="12"/>
  <c r="F23" i="12"/>
  <c r="F53" i="12"/>
  <c r="F50" i="12"/>
  <c r="F68" i="12"/>
  <c r="M43" i="2"/>
  <c r="F44" i="12"/>
  <c r="F80" i="12"/>
  <c r="F67" i="12"/>
  <c r="F95" i="12"/>
  <c r="F48" i="12"/>
  <c r="F89" i="12"/>
  <c r="F22" i="12"/>
  <c r="F82" i="12"/>
  <c r="F59" i="12"/>
  <c r="F65" i="12"/>
  <c r="F26" i="12"/>
  <c r="F88" i="12"/>
  <c r="H95" i="1"/>
  <c r="H99" i="1" s="1"/>
  <c r="F84" i="12"/>
  <c r="F43" i="12"/>
  <c r="F20" i="12"/>
  <c r="F83" i="12"/>
  <c r="F93" i="12"/>
  <c r="F94" i="12"/>
  <c r="F52" i="12"/>
  <c r="F28" i="12"/>
  <c r="F69" i="12"/>
  <c r="F40" i="12"/>
  <c r="F98" i="12"/>
  <c r="F62" i="12"/>
  <c r="D27" i="1"/>
  <c r="D52" i="1"/>
  <c r="D57" i="1" s="1"/>
  <c r="D19" i="1"/>
  <c r="D35" i="1"/>
  <c r="D43" i="1"/>
  <c r="D48" i="1" s="1"/>
  <c r="F13" i="1"/>
  <c r="G8" i="12"/>
  <c r="G61" i="12" s="1"/>
  <c r="E15" i="1"/>
  <c r="F14" i="1" s="1"/>
  <c r="E172" i="1"/>
  <c r="I172" i="1" s="1"/>
  <c r="I169" i="1"/>
  <c r="H8" i="5"/>
  <c r="L13" i="2" s="1"/>
  <c r="B13" i="2" s="1"/>
  <c r="E28" i="2"/>
  <c r="D34" i="2"/>
  <c r="H22" i="5"/>
  <c r="L27" i="2" s="1"/>
  <c r="E27" i="2" s="1"/>
  <c r="F28" i="2"/>
  <c r="F34" i="2"/>
  <c r="C34" i="2"/>
  <c r="M34" i="2"/>
  <c r="C28" i="2"/>
  <c r="D28" i="2"/>
  <c r="H34" i="2"/>
  <c r="H21" i="5"/>
  <c r="L26" i="2" s="1"/>
  <c r="D26" i="2" s="1"/>
  <c r="H28" i="2"/>
  <c r="B34" i="2"/>
  <c r="E34" i="2"/>
  <c r="H12" i="5"/>
  <c r="L17" i="2" s="1"/>
  <c r="H17" i="2" s="1"/>
  <c r="M28" i="2"/>
  <c r="K28" i="2"/>
  <c r="F99" i="1"/>
  <c r="E37" i="5"/>
  <c r="G99" i="1"/>
  <c r="C21" i="12"/>
  <c r="B20" i="12"/>
  <c r="H7" i="5"/>
  <c r="L12" i="2" s="1"/>
  <c r="M12" i="2" s="1"/>
  <c r="H29" i="2"/>
  <c r="D43" i="2"/>
  <c r="I116" i="1"/>
  <c r="H19" i="5"/>
  <c r="L24" i="2" s="1"/>
  <c r="B24" i="2" s="1"/>
  <c r="H15" i="5"/>
  <c r="L20" i="2" s="1"/>
  <c r="B20" i="2" s="1"/>
  <c r="H16" i="5"/>
  <c r="L21" i="2" s="1"/>
  <c r="F21" i="2" s="1"/>
  <c r="C43" i="2"/>
  <c r="H20" i="5"/>
  <c r="L25" i="2" s="1"/>
  <c r="C25" i="2" s="1"/>
  <c r="H28" i="5"/>
  <c r="L33" i="2" s="1"/>
  <c r="C33" i="2" s="1"/>
  <c r="H30" i="5"/>
  <c r="L35" i="2" s="1"/>
  <c r="F35" i="2" s="1"/>
  <c r="H31" i="5"/>
  <c r="L36" i="2" s="1"/>
  <c r="K36" i="2" s="1"/>
  <c r="H33" i="5"/>
  <c r="L38" i="2" s="1"/>
  <c r="B38" i="2" s="1"/>
  <c r="H11" i="5"/>
  <c r="L16" i="2" s="1"/>
  <c r="D16" i="2" s="1"/>
  <c r="H34" i="5"/>
  <c r="L39" i="2" s="1"/>
  <c r="C39" i="2" s="1"/>
  <c r="D29" i="2"/>
  <c r="H18" i="5"/>
  <c r="L23" i="2" s="1"/>
  <c r="D23" i="2" s="1"/>
  <c r="D99" i="1"/>
  <c r="H43" i="2"/>
  <c r="H13" i="5"/>
  <c r="L18" i="2" s="1"/>
  <c r="K18" i="2" s="1"/>
  <c r="H35" i="5"/>
  <c r="L40" i="2" s="1"/>
  <c r="C40" i="2" s="1"/>
  <c r="H10" i="5"/>
  <c r="L15" i="2" s="1"/>
  <c r="F15" i="2" s="1"/>
  <c r="H27" i="5"/>
  <c r="L32" i="2" s="1"/>
  <c r="E32" i="2" s="1"/>
  <c r="I68" i="1"/>
  <c r="H32" i="5"/>
  <c r="L37" i="2" s="1"/>
  <c r="E37" i="2" s="1"/>
  <c r="F43" i="2"/>
  <c r="K30" i="2"/>
  <c r="C30" i="2"/>
  <c r="H30" i="2"/>
  <c r="D37" i="5"/>
  <c r="E99" i="1"/>
  <c r="F30" i="2"/>
  <c r="M30" i="2"/>
  <c r="D30" i="2"/>
  <c r="E30" i="2"/>
  <c r="H6" i="5"/>
  <c r="L11" i="2" s="1"/>
  <c r="H52" i="5"/>
  <c r="H53" i="5" s="1"/>
  <c r="H9" i="5"/>
  <c r="L14" i="2" s="1"/>
  <c r="E119" i="1"/>
  <c r="D39" i="5" s="1"/>
  <c r="H39" i="5" s="1"/>
  <c r="L44" i="2" s="1"/>
  <c r="F31" i="2"/>
  <c r="B31" i="2"/>
  <c r="H31" i="2"/>
  <c r="K31" i="2"/>
  <c r="D31" i="2"/>
  <c r="C31" i="2"/>
  <c r="M31" i="2"/>
  <c r="K29" i="2"/>
  <c r="B29" i="2"/>
  <c r="M29" i="2"/>
  <c r="F29" i="2"/>
  <c r="E29" i="2"/>
  <c r="H36" i="5"/>
  <c r="L41" i="2" s="1"/>
  <c r="F13" i="2"/>
  <c r="H13" i="2"/>
  <c r="C13" i="2"/>
  <c r="H5" i="5"/>
  <c r="H14" i="5"/>
  <c r="L19" i="2" s="1"/>
  <c r="D63" i="12"/>
  <c r="D66" i="12"/>
  <c r="E43" i="2"/>
  <c r="K43" i="2"/>
  <c r="G37" i="5" l="1"/>
  <c r="H27" i="2"/>
  <c r="G26" i="12"/>
  <c r="G93" i="12"/>
  <c r="G31" i="12"/>
  <c r="G69" i="12"/>
  <c r="G40" i="12"/>
  <c r="G82" i="12"/>
  <c r="M27" i="2"/>
  <c r="G85" i="12"/>
  <c r="G60" i="12"/>
  <c r="G48" i="12"/>
  <c r="G33" i="12"/>
  <c r="G95" i="12"/>
  <c r="G59" i="12"/>
  <c r="I95" i="1"/>
  <c r="D13" i="2"/>
  <c r="G96" i="12"/>
  <c r="G77" i="12"/>
  <c r="B27" i="2"/>
  <c r="M13" i="2"/>
  <c r="F27" i="2"/>
  <c r="H9" i="12"/>
  <c r="H95" i="12" s="1"/>
  <c r="G45" i="12"/>
  <c r="G52" i="12"/>
  <c r="G94" i="12"/>
  <c r="G32" i="12"/>
  <c r="G76" i="12"/>
  <c r="G49" i="12"/>
  <c r="G67" i="12"/>
  <c r="G68" i="12"/>
  <c r="G79" i="12"/>
  <c r="G28" i="12"/>
  <c r="G23" i="12"/>
  <c r="G34" i="12"/>
  <c r="G72" i="12"/>
  <c r="G62" i="12"/>
  <c r="G53" i="12"/>
  <c r="G88" i="12"/>
  <c r="G35" i="12"/>
  <c r="G74" i="12"/>
  <c r="G97" i="12"/>
  <c r="G83" i="12"/>
  <c r="H16" i="2"/>
  <c r="G50" i="12"/>
  <c r="G47" i="12"/>
  <c r="G65" i="12"/>
  <c r="G37" i="12"/>
  <c r="G44" i="12"/>
  <c r="G20" i="12"/>
  <c r="G21" i="12"/>
  <c r="G71" i="12"/>
  <c r="G64" i="12"/>
  <c r="G41" i="12"/>
  <c r="G73" i="12"/>
  <c r="G36" i="12"/>
  <c r="G89" i="12"/>
  <c r="G29" i="12"/>
  <c r="G70" i="12"/>
  <c r="G24" i="12"/>
  <c r="G86" i="12"/>
  <c r="G91" i="12"/>
  <c r="G92" i="12"/>
  <c r="G98" i="12"/>
  <c r="G55" i="12"/>
  <c r="G25" i="12"/>
  <c r="G56" i="12"/>
  <c r="G43" i="12"/>
  <c r="G46" i="12"/>
  <c r="E13" i="2"/>
  <c r="G81" i="12"/>
  <c r="G22" i="12"/>
  <c r="G84" i="12"/>
  <c r="G58" i="12"/>
  <c r="G57" i="12"/>
  <c r="G38" i="12"/>
  <c r="G80" i="12"/>
  <c r="E33" i="2"/>
  <c r="M36" i="2"/>
  <c r="F36" i="2"/>
  <c r="D58" i="1"/>
  <c r="C36" i="2"/>
  <c r="G13" i="1"/>
  <c r="F15" i="1"/>
  <c r="G14" i="1" s="1"/>
  <c r="H8" i="12"/>
  <c r="D142" i="1"/>
  <c r="D40" i="1"/>
  <c r="E27" i="1"/>
  <c r="E52" i="1"/>
  <c r="E57" i="1" s="1"/>
  <c r="E58" i="1" s="1"/>
  <c r="E61" i="1"/>
  <c r="E66" i="1" s="1"/>
  <c r="E35" i="1"/>
  <c r="E19" i="1"/>
  <c r="E43" i="1"/>
  <c r="E48" i="1" s="1"/>
  <c r="E49" i="1" s="1"/>
  <c r="D49" i="1"/>
  <c r="D36" i="2"/>
  <c r="D130" i="1"/>
  <c r="D24" i="1"/>
  <c r="D38" i="2"/>
  <c r="E36" i="2"/>
  <c r="F38" i="2"/>
  <c r="H36" i="2"/>
  <c r="E38" i="2"/>
  <c r="H23" i="12"/>
  <c r="H22" i="12"/>
  <c r="H89" i="12"/>
  <c r="H60" i="12"/>
  <c r="H61" i="12"/>
  <c r="H94" i="12"/>
  <c r="H49" i="12"/>
  <c r="H98" i="12"/>
  <c r="H70" i="12"/>
  <c r="H71" i="12"/>
  <c r="H65" i="12"/>
  <c r="H32" i="12"/>
  <c r="H33" i="12"/>
  <c r="H56" i="12"/>
  <c r="H85" i="12"/>
  <c r="H47" i="12"/>
  <c r="H72" i="12"/>
  <c r="H45" i="12"/>
  <c r="H28" i="12"/>
  <c r="H34" i="12"/>
  <c r="H97" i="12"/>
  <c r="C38" i="2"/>
  <c r="D32" i="1"/>
  <c r="D136" i="1"/>
  <c r="K13" i="2"/>
  <c r="K27" i="2"/>
  <c r="M38" i="2"/>
  <c r="K37" i="2"/>
  <c r="C37" i="2"/>
  <c r="B36" i="2"/>
  <c r="K38" i="2"/>
  <c r="D27" i="2"/>
  <c r="M26" i="2"/>
  <c r="H26" i="2"/>
  <c r="E16" i="2"/>
  <c r="M16" i="2"/>
  <c r="D12" i="2"/>
  <c r="C16" i="2"/>
  <c r="K16" i="2"/>
  <c r="F16" i="2"/>
  <c r="D39" i="2"/>
  <c r="C27" i="2"/>
  <c r="M37" i="2"/>
  <c r="E12" i="2"/>
  <c r="B16" i="2"/>
  <c r="E17" i="2"/>
  <c r="B32" i="2"/>
  <c r="F20" i="2"/>
  <c r="C17" i="2"/>
  <c r="K26" i="2"/>
  <c r="M32" i="2"/>
  <c r="B12" i="2"/>
  <c r="K32" i="2"/>
  <c r="F32" i="2"/>
  <c r="M17" i="2"/>
  <c r="F17" i="2"/>
  <c r="M15" i="2"/>
  <c r="K17" i="2"/>
  <c r="D17" i="2"/>
  <c r="B33" i="2"/>
  <c r="C32" i="2"/>
  <c r="B26" i="2"/>
  <c r="B35" i="2"/>
  <c r="F12" i="2"/>
  <c r="F26" i="2"/>
  <c r="H35" i="2"/>
  <c r="H12" i="2"/>
  <c r="B17" i="2"/>
  <c r="C26" i="2"/>
  <c r="M33" i="2"/>
  <c r="M23" i="2"/>
  <c r="K35" i="2"/>
  <c r="F37" i="2"/>
  <c r="D32" i="2"/>
  <c r="E26" i="2"/>
  <c r="C12" i="2"/>
  <c r="E35" i="2"/>
  <c r="K12" i="2"/>
  <c r="D35" i="2"/>
  <c r="H32" i="2"/>
  <c r="C35" i="2"/>
  <c r="M39" i="2"/>
  <c r="B39" i="2"/>
  <c r="K33" i="2"/>
  <c r="F33" i="2"/>
  <c r="M35" i="2"/>
  <c r="D33" i="2"/>
  <c r="F18" i="2"/>
  <c r="H33" i="2"/>
  <c r="D24" i="2"/>
  <c r="H38" i="2"/>
  <c r="H18" i="2"/>
  <c r="B40" i="2"/>
  <c r="C24" i="2"/>
  <c r="K25" i="2"/>
  <c r="H37" i="2"/>
  <c r="M25" i="2"/>
  <c r="K21" i="2"/>
  <c r="F24" i="2"/>
  <c r="D37" i="2"/>
  <c r="H25" i="2"/>
  <c r="C20" i="2"/>
  <c r="C21" i="2"/>
  <c r="K40" i="2"/>
  <c r="B18" i="2"/>
  <c r="H24" i="2"/>
  <c r="F25" i="2"/>
  <c r="B23" i="2"/>
  <c r="M24" i="2"/>
  <c r="B37" i="2"/>
  <c r="B25" i="2"/>
  <c r="C22" i="12"/>
  <c r="B21" i="12"/>
  <c r="M18" i="2"/>
  <c r="E24" i="2"/>
  <c r="D25" i="2"/>
  <c r="D40" i="2"/>
  <c r="D21" i="2"/>
  <c r="H21" i="2"/>
  <c r="B21" i="2"/>
  <c r="D20" i="2"/>
  <c r="H23" i="2"/>
  <c r="H40" i="2"/>
  <c r="F39" i="2"/>
  <c r="I119" i="1"/>
  <c r="E23" i="2"/>
  <c r="K20" i="2"/>
  <c r="C23" i="2"/>
  <c r="M40" i="2"/>
  <c r="K39" i="2"/>
  <c r="D15" i="2"/>
  <c r="C15" i="2"/>
  <c r="B15" i="2"/>
  <c r="K15" i="2"/>
  <c r="E15" i="2"/>
  <c r="H15" i="2"/>
  <c r="E40" i="2"/>
  <c r="M21" i="2"/>
  <c r="E21" i="2"/>
  <c r="K24" i="2"/>
  <c r="M20" i="2"/>
  <c r="E25" i="2"/>
  <c r="E20" i="2"/>
  <c r="H39" i="2"/>
  <c r="C18" i="2"/>
  <c r="K23" i="2"/>
  <c r="F40" i="2"/>
  <c r="E39" i="2"/>
  <c r="D18" i="2"/>
  <c r="E18" i="2"/>
  <c r="F23" i="2"/>
  <c r="H20" i="2"/>
  <c r="C44" i="2"/>
  <c r="E44" i="2"/>
  <c r="B44" i="2"/>
  <c r="D44" i="2"/>
  <c r="K44" i="2"/>
  <c r="H44" i="2"/>
  <c r="M44" i="2"/>
  <c r="F44" i="2"/>
  <c r="C19" i="2"/>
  <c r="H19" i="2"/>
  <c r="D19" i="2"/>
  <c r="M19" i="2"/>
  <c r="K19" i="2"/>
  <c r="E19" i="2"/>
  <c r="B19" i="2"/>
  <c r="F19" i="2"/>
  <c r="L10" i="2"/>
  <c r="H11" i="2"/>
  <c r="D11" i="2"/>
  <c r="F11" i="2"/>
  <c r="B11" i="2"/>
  <c r="M11" i="2"/>
  <c r="K11" i="2"/>
  <c r="C11" i="2"/>
  <c r="E11" i="2"/>
  <c r="F41" i="2"/>
  <c r="C41" i="2"/>
  <c r="B41" i="2"/>
  <c r="H41" i="2"/>
  <c r="E41" i="2"/>
  <c r="K41" i="2"/>
  <c r="D41" i="2"/>
  <c r="M41" i="2"/>
  <c r="I99" i="1"/>
  <c r="D75" i="12"/>
  <c r="H37" i="5"/>
  <c r="L42" i="2" s="1"/>
  <c r="E14" i="2"/>
  <c r="F14" i="2"/>
  <c r="M14" i="2"/>
  <c r="C14" i="2"/>
  <c r="H14" i="2"/>
  <c r="D14" i="2"/>
  <c r="B14" i="2"/>
  <c r="K14" i="2"/>
  <c r="D78" i="12"/>
  <c r="H41" i="12" l="1"/>
  <c r="H96" i="12"/>
  <c r="H26" i="12"/>
  <c r="H92" i="12"/>
  <c r="H37" i="12"/>
  <c r="H35" i="12"/>
  <c r="H84" i="12"/>
  <c r="H67" i="12"/>
  <c r="H93" i="12"/>
  <c r="H52" i="12"/>
  <c r="H24" i="12"/>
  <c r="H88" i="12"/>
  <c r="H82" i="12"/>
  <c r="H91" i="12"/>
  <c r="H46" i="12"/>
  <c r="H29" i="12"/>
  <c r="H36" i="12"/>
  <c r="H76" i="12"/>
  <c r="H86" i="12"/>
  <c r="H59" i="12"/>
  <c r="H80" i="12"/>
  <c r="H64" i="12"/>
  <c r="H57" i="12"/>
  <c r="H20" i="12"/>
  <c r="H48" i="12"/>
  <c r="H31" i="12"/>
  <c r="H53" i="12"/>
  <c r="H38" i="12"/>
  <c r="H81" i="12"/>
  <c r="H50" i="12"/>
  <c r="H69" i="12"/>
  <c r="H25" i="12"/>
  <c r="H77" i="12"/>
  <c r="H43" i="12"/>
  <c r="H40" i="12"/>
  <c r="H74" i="12"/>
  <c r="H73" i="12"/>
  <c r="H55" i="12"/>
  <c r="H44" i="12"/>
  <c r="H68" i="12"/>
  <c r="H83" i="12"/>
  <c r="H21" i="12"/>
  <c r="I9" i="12"/>
  <c r="I96" i="12" s="1"/>
  <c r="H58" i="12"/>
  <c r="H79" i="12"/>
  <c r="H62" i="12"/>
  <c r="F35" i="1"/>
  <c r="F43" i="1"/>
  <c r="F48" i="1" s="1"/>
  <c r="F19" i="1"/>
  <c r="F61" i="1"/>
  <c r="F66" i="1" s="1"/>
  <c r="F67" i="1" s="1"/>
  <c r="F52" i="1"/>
  <c r="F57" i="1" s="1"/>
  <c r="F58" i="1" s="1"/>
  <c r="F27" i="1"/>
  <c r="H13" i="1"/>
  <c r="I13" i="1" s="1"/>
  <c r="G15" i="1"/>
  <c r="H14" i="1" s="1"/>
  <c r="I8" i="12"/>
  <c r="D25" i="1"/>
  <c r="D70" i="1"/>
  <c r="D137" i="1"/>
  <c r="D143" i="1"/>
  <c r="D33" i="1"/>
  <c r="E24" i="1"/>
  <c r="E130" i="1"/>
  <c r="D41" i="1"/>
  <c r="E40" i="1"/>
  <c r="E41" i="1" s="1"/>
  <c r="E142" i="1"/>
  <c r="E143" i="1" s="1"/>
  <c r="E32" i="1"/>
  <c r="E33" i="1" s="1"/>
  <c r="E136" i="1"/>
  <c r="E137" i="1" s="1"/>
  <c r="D145" i="1"/>
  <c r="D131" i="1"/>
  <c r="E67" i="1"/>
  <c r="C23" i="12"/>
  <c r="B22" i="12"/>
  <c r="D90" i="12"/>
  <c r="D87" i="12"/>
  <c r="H10" i="2"/>
  <c r="M10" i="2"/>
  <c r="F10" i="2"/>
  <c r="B10" i="2"/>
  <c r="K10" i="2"/>
  <c r="C10" i="2"/>
  <c r="D10" i="2"/>
  <c r="E10" i="2"/>
  <c r="F42" i="2"/>
  <c r="K42" i="2"/>
  <c r="E42" i="2"/>
  <c r="B42" i="2"/>
  <c r="M42" i="2"/>
  <c r="H42" i="2"/>
  <c r="D42" i="2"/>
  <c r="C42" i="2"/>
  <c r="I62" i="12" l="1"/>
  <c r="I36" i="12"/>
  <c r="I85" i="12"/>
  <c r="I84" i="12"/>
  <c r="I82" i="12"/>
  <c r="I23" i="12"/>
  <c r="I73" i="12"/>
  <c r="I81" i="12"/>
  <c r="I41" i="12"/>
  <c r="I29" i="12"/>
  <c r="I88" i="12"/>
  <c r="I69" i="12"/>
  <c r="I83" i="12"/>
  <c r="I21" i="12"/>
  <c r="I26" i="12"/>
  <c r="I98" i="12"/>
  <c r="I67" i="12"/>
  <c r="I52" i="12"/>
  <c r="I38" i="12"/>
  <c r="I28" i="12"/>
  <c r="I91" i="12"/>
  <c r="I71" i="12"/>
  <c r="J9" i="12"/>
  <c r="K9" i="12" s="1"/>
  <c r="I14" i="1"/>
  <c r="I43" i="12"/>
  <c r="I65" i="12"/>
  <c r="I53" i="12"/>
  <c r="I50" i="12"/>
  <c r="I77" i="12"/>
  <c r="I55" i="12"/>
  <c r="I46" i="12"/>
  <c r="K8" i="12"/>
  <c r="E23" i="12" s="1"/>
  <c r="I58" i="12"/>
  <c r="I76" i="12"/>
  <c r="I57" i="12"/>
  <c r="I32" i="12"/>
  <c r="I72" i="12"/>
  <c r="I89" i="12"/>
  <c r="I56" i="12"/>
  <c r="I31" i="12"/>
  <c r="I24" i="12"/>
  <c r="I47" i="12"/>
  <c r="I93" i="12"/>
  <c r="I86" i="12"/>
  <c r="I49" i="12"/>
  <c r="I44" i="12"/>
  <c r="I70" i="12"/>
  <c r="I33" i="12"/>
  <c r="I80" i="12"/>
  <c r="I64" i="12"/>
  <c r="I40" i="12"/>
  <c r="I95" i="12"/>
  <c r="I45" i="12"/>
  <c r="I74" i="12"/>
  <c r="I60" i="12"/>
  <c r="I59" i="12"/>
  <c r="I61" i="12"/>
  <c r="I37" i="12"/>
  <c r="I22" i="12"/>
  <c r="I20" i="12"/>
  <c r="I34" i="12"/>
  <c r="I48" i="12"/>
  <c r="I35" i="12"/>
  <c r="I25" i="12"/>
  <c r="I79" i="12"/>
  <c r="I97" i="12"/>
  <c r="I94" i="12"/>
  <c r="I92" i="12"/>
  <c r="I68" i="12"/>
  <c r="F49" i="1"/>
  <c r="F40" i="1"/>
  <c r="F142" i="1"/>
  <c r="F143" i="1" s="1"/>
  <c r="C17" i="5"/>
  <c r="D71" i="1"/>
  <c r="D72" i="1" s="1"/>
  <c r="J69" i="12"/>
  <c r="J28" i="12"/>
  <c r="J52" i="12"/>
  <c r="J53" i="12"/>
  <c r="J50" i="12"/>
  <c r="J76" i="12"/>
  <c r="E131" i="1"/>
  <c r="E146" i="1" s="1"/>
  <c r="E145" i="1"/>
  <c r="E25" i="1"/>
  <c r="E70" i="1"/>
  <c r="F136" i="1"/>
  <c r="F32" i="1"/>
  <c r="D146" i="1"/>
  <c r="F24" i="1"/>
  <c r="F130" i="1"/>
  <c r="G27" i="1"/>
  <c r="G19" i="1"/>
  <c r="G61" i="1"/>
  <c r="G66" i="1" s="1"/>
  <c r="G35" i="1"/>
  <c r="G52" i="1"/>
  <c r="G57" i="1" s="1"/>
  <c r="G58" i="1" s="1"/>
  <c r="G43" i="1"/>
  <c r="G48" i="1" s="1"/>
  <c r="G49" i="1" s="1"/>
  <c r="J8" i="12"/>
  <c r="H15" i="1"/>
  <c r="B23" i="12"/>
  <c r="C24" i="12"/>
  <c r="D99" i="12"/>
  <c r="J95" i="12" l="1"/>
  <c r="J72" i="12"/>
  <c r="J32" i="12"/>
  <c r="J84" i="12"/>
  <c r="J68" i="12"/>
  <c r="J88" i="12"/>
  <c r="J48" i="12"/>
  <c r="E147" i="1"/>
  <c r="J70" i="12"/>
  <c r="J40" i="12"/>
  <c r="J26" i="12"/>
  <c r="J89" i="12"/>
  <c r="J46" i="12"/>
  <c r="J55" i="12"/>
  <c r="J77" i="12"/>
  <c r="J79" i="12"/>
  <c r="J22" i="12"/>
  <c r="J58" i="12"/>
  <c r="J61" i="12"/>
  <c r="J29" i="12"/>
  <c r="J60" i="12"/>
  <c r="J34" i="12"/>
  <c r="J33" i="12"/>
  <c r="J98" i="12"/>
  <c r="J82" i="12"/>
  <c r="J65" i="12"/>
  <c r="J20" i="12"/>
  <c r="J97" i="12"/>
  <c r="J25" i="12"/>
  <c r="J21" i="12"/>
  <c r="J43" i="12"/>
  <c r="J67" i="12"/>
  <c r="J85" i="12"/>
  <c r="J38" i="12"/>
  <c r="J37" i="12"/>
  <c r="J73" i="12"/>
  <c r="J83" i="12"/>
  <c r="E20" i="12"/>
  <c r="E21" i="12"/>
  <c r="E22" i="12"/>
  <c r="J41" i="12"/>
  <c r="J93" i="12"/>
  <c r="J64" i="12"/>
  <c r="J86" i="12"/>
  <c r="J80" i="12"/>
  <c r="J59" i="12"/>
  <c r="J92" i="12"/>
  <c r="J94" i="12"/>
  <c r="J35" i="12"/>
  <c r="J31" i="12"/>
  <c r="J36" i="12"/>
  <c r="J62" i="12"/>
  <c r="J96" i="12"/>
  <c r="J23" i="12"/>
  <c r="J81" i="12"/>
  <c r="J56" i="12"/>
  <c r="J47" i="12"/>
  <c r="J49" i="12"/>
  <c r="J57" i="12"/>
  <c r="J44" i="12"/>
  <c r="J74" i="12"/>
  <c r="J71" i="12"/>
  <c r="J91" i="12"/>
  <c r="J45" i="12"/>
  <c r="J24" i="12"/>
  <c r="E99" i="12"/>
  <c r="F145" i="1"/>
  <c r="F131" i="1"/>
  <c r="G32" i="1"/>
  <c r="G33" i="1" s="1"/>
  <c r="G136" i="1"/>
  <c r="G137" i="1" s="1"/>
  <c r="D118" i="1"/>
  <c r="D101" i="1"/>
  <c r="F25" i="1"/>
  <c r="F70" i="1"/>
  <c r="F41" i="1"/>
  <c r="H61" i="1"/>
  <c r="H66" i="1" s="1"/>
  <c r="H67" i="1" s="1"/>
  <c r="H52" i="1"/>
  <c r="H57" i="1" s="1"/>
  <c r="H43" i="1"/>
  <c r="H48" i="1" s="1"/>
  <c r="H49" i="1" s="1"/>
  <c r="I49" i="1" s="1"/>
  <c r="H27" i="1"/>
  <c r="H35" i="1"/>
  <c r="H19" i="1"/>
  <c r="C40" i="5"/>
  <c r="C55" i="5" s="1"/>
  <c r="F33" i="1"/>
  <c r="F137" i="1"/>
  <c r="D147" i="1"/>
  <c r="G40" i="1"/>
  <c r="G41" i="1" s="1"/>
  <c r="G142" i="1"/>
  <c r="G143" i="1" s="1"/>
  <c r="E71" i="1"/>
  <c r="E72" i="1" s="1"/>
  <c r="D17" i="5"/>
  <c r="D40" i="5" s="1"/>
  <c r="D55" i="5" s="1"/>
  <c r="G67" i="1"/>
  <c r="E164" i="1"/>
  <c r="E171" i="1"/>
  <c r="E173" i="1" s="1"/>
  <c r="G24" i="1"/>
  <c r="G130" i="1"/>
  <c r="C25" i="12"/>
  <c r="E24" i="12"/>
  <c r="B24" i="12"/>
  <c r="I48" i="1" l="1"/>
  <c r="E101" i="1"/>
  <c r="E102" i="1" s="1"/>
  <c r="E112" i="1" s="1"/>
  <c r="E118" i="1"/>
  <c r="E120" i="1" s="1"/>
  <c r="G145" i="1"/>
  <c r="G131" i="1"/>
  <c r="G146" i="1" s="1"/>
  <c r="D102" i="1"/>
  <c r="D120" i="1"/>
  <c r="I66" i="1"/>
  <c r="I67" i="1"/>
  <c r="H130" i="1"/>
  <c r="H24" i="1"/>
  <c r="H142" i="1"/>
  <c r="H40" i="1"/>
  <c r="H41" i="1" s="1"/>
  <c r="I41" i="1" s="1"/>
  <c r="F71" i="1"/>
  <c r="F72" i="1" s="1"/>
  <c r="E17" i="5"/>
  <c r="G70" i="1"/>
  <c r="G25" i="1"/>
  <c r="D171" i="1"/>
  <c r="D164" i="1"/>
  <c r="H32" i="1"/>
  <c r="H136" i="1"/>
  <c r="F146" i="1"/>
  <c r="F147" i="1" s="1"/>
  <c r="H58" i="1"/>
  <c r="I58" i="1" s="1"/>
  <c r="I57" i="1"/>
  <c r="B25" i="12"/>
  <c r="E25" i="12"/>
  <c r="C26" i="12"/>
  <c r="I40" i="1" l="1"/>
  <c r="F101" i="1"/>
  <c r="F118" i="1"/>
  <c r="H25" i="1"/>
  <c r="H70" i="1"/>
  <c r="I24" i="1"/>
  <c r="H131" i="1"/>
  <c r="H146" i="1" s="1"/>
  <c r="I146" i="1" s="1"/>
  <c r="H145" i="1"/>
  <c r="I130" i="1"/>
  <c r="F164" i="1"/>
  <c r="F171" i="1"/>
  <c r="F173" i="1" s="1"/>
  <c r="D173" i="1"/>
  <c r="G71" i="1"/>
  <c r="G72" i="1" s="1"/>
  <c r="F17" i="5"/>
  <c r="F40" i="5" s="1"/>
  <c r="F55" i="5" s="1"/>
  <c r="D112" i="1"/>
  <c r="E40" i="5"/>
  <c r="E55" i="5" s="1"/>
  <c r="G147" i="1"/>
  <c r="H137" i="1"/>
  <c r="I137" i="1" s="1"/>
  <c r="I136" i="1"/>
  <c r="H33" i="1"/>
  <c r="I33" i="1" s="1"/>
  <c r="I32" i="1"/>
  <c r="H143" i="1"/>
  <c r="I143" i="1" s="1"/>
  <c r="I142" i="1"/>
  <c r="B26" i="12"/>
  <c r="C27" i="12"/>
  <c r="E26" i="12"/>
  <c r="G17" i="5" l="1"/>
  <c r="H71" i="1"/>
  <c r="H72" i="1" s="1"/>
  <c r="I25" i="1"/>
  <c r="B128" i="1"/>
  <c r="A128" i="1"/>
  <c r="H147" i="1"/>
  <c r="I145" i="1"/>
  <c r="G101" i="1"/>
  <c r="G102" i="1" s="1"/>
  <c r="G112" i="1" s="1"/>
  <c r="G118" i="1"/>
  <c r="G120" i="1" s="1"/>
  <c r="A134" i="1"/>
  <c r="B136" i="1"/>
  <c r="B134" i="1"/>
  <c r="I70" i="1"/>
  <c r="I131" i="1"/>
  <c r="B130" i="1" s="1"/>
  <c r="G171" i="1"/>
  <c r="G164" i="1"/>
  <c r="F120" i="1"/>
  <c r="B142" i="1"/>
  <c r="B140" i="1"/>
  <c r="A140" i="1"/>
  <c r="F102" i="1"/>
  <c r="H27" i="12"/>
  <c r="I27" i="12"/>
  <c r="G27" i="12"/>
  <c r="J27" i="12"/>
  <c r="B27" i="12"/>
  <c r="C28" i="12"/>
  <c r="E27" i="12"/>
  <c r="F27" i="12"/>
  <c r="I71" i="1" l="1"/>
  <c r="H101" i="1"/>
  <c r="H118" i="1"/>
  <c r="H120" i="1" s="1"/>
  <c r="I72" i="1"/>
  <c r="F112" i="1"/>
  <c r="I118" i="1"/>
  <c r="H164" i="1"/>
  <c r="I164" i="1" s="1"/>
  <c r="H171" i="1"/>
  <c r="H173" i="1" s="1"/>
  <c r="I120" i="1"/>
  <c r="I147" i="1"/>
  <c r="G173" i="1"/>
  <c r="G40" i="5"/>
  <c r="G55" i="5" s="1"/>
  <c r="H17" i="5"/>
  <c r="B28" i="12"/>
  <c r="C29" i="12"/>
  <c r="E28" i="12"/>
  <c r="I173" i="1" l="1"/>
  <c r="I171" i="1"/>
  <c r="H102" i="1"/>
  <c r="I101" i="1"/>
  <c r="L22" i="2"/>
  <c r="H40" i="5"/>
  <c r="H55" i="5" s="1"/>
  <c r="E29" i="12"/>
  <c r="C30" i="12"/>
  <c r="B29" i="12"/>
  <c r="G58" i="2" l="1"/>
  <c r="L58" i="2" s="1"/>
  <c r="G60" i="10"/>
  <c r="L60" i="10" s="1"/>
  <c r="F22" i="2"/>
  <c r="E22" i="2"/>
  <c r="H22" i="2"/>
  <c r="K22" i="2"/>
  <c r="M22" i="2"/>
  <c r="B22" i="2"/>
  <c r="D22" i="2"/>
  <c r="C22" i="2"/>
  <c r="L45" i="2"/>
  <c r="H112" i="1"/>
  <c r="I112" i="1" s="1"/>
  <c r="I102" i="1"/>
  <c r="F30" i="12"/>
  <c r="I30" i="12"/>
  <c r="E30" i="12"/>
  <c r="B30" i="12"/>
  <c r="C31" i="12"/>
  <c r="H30" i="12"/>
  <c r="J30" i="12"/>
  <c r="G30" i="12"/>
  <c r="C58" i="2" l="1"/>
  <c r="L59" i="2"/>
  <c r="L61" i="2" s="1"/>
  <c r="H58" i="2"/>
  <c r="M58" i="2"/>
  <c r="D58" i="2"/>
  <c r="B58" i="2"/>
  <c r="K58" i="2"/>
  <c r="E58" i="2"/>
  <c r="F58" i="2"/>
  <c r="C60" i="10"/>
  <c r="D60" i="10"/>
  <c r="K60" i="10"/>
  <c r="B60" i="10"/>
  <c r="F60" i="10"/>
  <c r="L61" i="10"/>
  <c r="L63" i="10" s="1"/>
  <c r="L64" i="10" s="1"/>
  <c r="M60" i="10"/>
  <c r="H60" i="10"/>
  <c r="E60" i="10"/>
  <c r="E31" i="12"/>
  <c r="B31" i="12"/>
  <c r="C32" i="12"/>
  <c r="H56" i="5" l="1"/>
  <c r="I122" i="1"/>
  <c r="L62" i="2"/>
  <c r="B32" i="12"/>
  <c r="E32" i="12"/>
  <c r="C33" i="12"/>
  <c r="C34" i="12" l="1"/>
  <c r="B33" i="12"/>
  <c r="E33" i="12"/>
  <c r="E34" i="12" l="1"/>
  <c r="C35" i="12"/>
  <c r="B34" i="12"/>
  <c r="E35" i="12" l="1"/>
  <c r="B35" i="12"/>
  <c r="C36" i="12"/>
  <c r="B36" i="12" l="1"/>
  <c r="C37" i="12"/>
  <c r="E36" i="12"/>
  <c r="E37" i="12" l="1"/>
  <c r="C38" i="12"/>
  <c r="B37" i="12"/>
  <c r="E38" i="12" l="1"/>
  <c r="C39" i="12"/>
  <c r="B38" i="12"/>
  <c r="I39" i="12" l="1"/>
  <c r="B39" i="12"/>
  <c r="C40" i="12"/>
  <c r="G39" i="12"/>
  <c r="J39" i="12"/>
  <c r="E39" i="12"/>
  <c r="H39" i="12"/>
  <c r="F39" i="12"/>
  <c r="C41" i="12" l="1"/>
  <c r="E40" i="12"/>
  <c r="B40" i="12"/>
  <c r="B41" i="12" l="1"/>
  <c r="C42" i="12"/>
  <c r="E41" i="12"/>
  <c r="E42" i="12" l="1"/>
  <c r="B42" i="12"/>
  <c r="C43" i="12"/>
  <c r="I42" i="12"/>
  <c r="J42" i="12"/>
  <c r="H42" i="12"/>
  <c r="F42" i="12"/>
  <c r="G42" i="12"/>
  <c r="E43" i="12" l="1"/>
  <c r="B43" i="12"/>
  <c r="C44" i="12"/>
  <c r="C45" i="12" l="1"/>
  <c r="B44" i="12"/>
  <c r="E44" i="12"/>
  <c r="E45" i="12" l="1"/>
  <c r="C46" i="12"/>
  <c r="B45" i="12"/>
  <c r="B46" i="12" l="1"/>
  <c r="C47" i="12"/>
  <c r="E46" i="12"/>
  <c r="E47" i="12" l="1"/>
  <c r="B47" i="12"/>
  <c r="C48" i="12"/>
  <c r="C49" i="12" l="1"/>
  <c r="E48" i="12"/>
  <c r="B48" i="12"/>
  <c r="C50" i="12" l="1"/>
  <c r="B49" i="12"/>
  <c r="E49" i="12"/>
  <c r="B50" i="12" l="1"/>
  <c r="E50" i="12"/>
  <c r="C51" i="12"/>
  <c r="C52" i="12" l="1"/>
  <c r="E51" i="12"/>
  <c r="I51" i="12"/>
  <c r="B51" i="12"/>
  <c r="J51" i="12"/>
  <c r="G51" i="12"/>
  <c r="H51" i="12"/>
  <c r="F51" i="12"/>
  <c r="B52" i="12" l="1"/>
  <c r="C53" i="12"/>
  <c r="E52" i="12"/>
  <c r="C54" i="12" l="1"/>
  <c r="E53" i="12"/>
  <c r="B53" i="12"/>
  <c r="H54" i="12" l="1"/>
  <c r="B54" i="12"/>
  <c r="C55" i="12"/>
  <c r="E54" i="12"/>
  <c r="G54" i="12"/>
  <c r="J54" i="12"/>
  <c r="I54" i="12"/>
  <c r="F54" i="12"/>
  <c r="E55" i="12" l="1"/>
  <c r="B55" i="12"/>
  <c r="C56" i="12"/>
  <c r="C57" i="12" l="1"/>
  <c r="B56" i="12"/>
  <c r="E56" i="12"/>
  <c r="C58" i="12" l="1"/>
  <c r="B57" i="12"/>
  <c r="E57" i="12"/>
  <c r="C59" i="12" l="1"/>
  <c r="B58" i="12"/>
  <c r="E58" i="12"/>
  <c r="B59" i="12" l="1"/>
  <c r="C60" i="12"/>
  <c r="E59" i="12"/>
  <c r="E60" i="12" l="1"/>
  <c r="C61" i="12"/>
  <c r="B60" i="12"/>
  <c r="E61" i="12" l="1"/>
  <c r="B61" i="12"/>
  <c r="C62" i="12"/>
  <c r="B62" i="12" l="1"/>
  <c r="C63" i="12"/>
  <c r="E62" i="12"/>
  <c r="E63" i="12" l="1"/>
  <c r="B63" i="12"/>
  <c r="C64" i="12"/>
  <c r="I63" i="12"/>
  <c r="G63" i="12"/>
  <c r="F63" i="12"/>
  <c r="J63" i="12"/>
  <c r="H63" i="12"/>
  <c r="B64" i="12" l="1"/>
  <c r="C65" i="12"/>
  <c r="E64" i="12"/>
  <c r="B65" i="12" l="1"/>
  <c r="C66" i="12"/>
  <c r="E65" i="12"/>
  <c r="C67" i="12" l="1"/>
  <c r="B66" i="12"/>
  <c r="E66" i="12"/>
  <c r="I66" i="12"/>
  <c r="H66" i="12"/>
  <c r="J66" i="12"/>
  <c r="G66" i="12"/>
  <c r="F66" i="12"/>
  <c r="E67" i="12" l="1"/>
  <c r="C68" i="12"/>
  <c r="B67" i="12"/>
  <c r="C69" i="12" l="1"/>
  <c r="B68" i="12"/>
  <c r="E68" i="12"/>
  <c r="C70" i="12" l="1"/>
  <c r="E69" i="12"/>
  <c r="B69" i="12"/>
  <c r="E70" i="12" l="1"/>
  <c r="B70" i="12"/>
  <c r="C71" i="12"/>
  <c r="E71" i="12" l="1"/>
  <c r="C72" i="12"/>
  <c r="B71" i="12"/>
  <c r="B72" i="12" l="1"/>
  <c r="E72" i="12"/>
  <c r="C73" i="12"/>
  <c r="C74" i="12" l="1"/>
  <c r="E73" i="12"/>
  <c r="B73" i="12"/>
  <c r="E74" i="12" l="1"/>
  <c r="C75" i="12"/>
  <c r="B74" i="12"/>
  <c r="B75" i="12" l="1"/>
  <c r="C76" i="12"/>
  <c r="E75" i="12"/>
  <c r="J75" i="12"/>
  <c r="F75" i="12"/>
  <c r="I75" i="12"/>
  <c r="H75" i="12"/>
  <c r="G75" i="12"/>
  <c r="B76" i="12" l="1"/>
  <c r="C77" i="12"/>
  <c r="E76" i="12"/>
  <c r="C78" i="12" l="1"/>
  <c r="E77" i="12"/>
  <c r="B77" i="12"/>
  <c r="B78" i="12" l="1"/>
  <c r="C79" i="12"/>
  <c r="E78" i="12"/>
  <c r="F78" i="12"/>
  <c r="G78" i="12"/>
  <c r="J78" i="12"/>
  <c r="I78" i="12"/>
  <c r="H78" i="12"/>
  <c r="B79" i="12" l="1"/>
  <c r="E79" i="12"/>
  <c r="C80" i="12"/>
  <c r="E80" i="12" l="1"/>
  <c r="B80" i="12"/>
  <c r="C81" i="12"/>
  <c r="B81" i="12" l="1"/>
  <c r="C82" i="12"/>
  <c r="E81" i="12"/>
  <c r="C83" i="12" l="1"/>
  <c r="B82" i="12"/>
  <c r="E82" i="12"/>
  <c r="C84" i="12" l="1"/>
  <c r="E83" i="12"/>
  <c r="B83" i="12"/>
  <c r="E84" i="12" l="1"/>
  <c r="B84" i="12"/>
  <c r="C85" i="12"/>
  <c r="C86" i="12" l="1"/>
  <c r="B85" i="12"/>
  <c r="E85" i="12"/>
  <c r="E86" i="12" l="1"/>
  <c r="B86" i="12"/>
  <c r="C87" i="12"/>
  <c r="C88" i="12" l="1"/>
  <c r="B87" i="12"/>
  <c r="E87" i="12"/>
  <c r="G87" i="12"/>
  <c r="F87" i="12"/>
  <c r="I87" i="12"/>
  <c r="J87" i="12"/>
  <c r="H87" i="12"/>
  <c r="B88" i="12" l="1"/>
  <c r="E88" i="12"/>
  <c r="C89" i="12"/>
  <c r="E89" i="12" l="1"/>
  <c r="B89" i="12"/>
  <c r="C90" i="12"/>
  <c r="C91" i="12" l="1"/>
  <c r="E90" i="12"/>
  <c r="B90" i="12"/>
  <c r="F90" i="12"/>
  <c r="J90" i="12"/>
  <c r="H90" i="12"/>
  <c r="G90" i="12"/>
  <c r="I90" i="12"/>
  <c r="C92" i="12" l="1"/>
  <c r="E91" i="12"/>
  <c r="B91" i="12"/>
  <c r="C93" i="12" l="1"/>
  <c r="E92" i="12"/>
  <c r="B92" i="12"/>
  <c r="C94" i="12" l="1"/>
  <c r="E93" i="12"/>
  <c r="B93" i="12"/>
  <c r="E94" i="12" l="1"/>
  <c r="C95" i="12"/>
  <c r="B94" i="12"/>
  <c r="E95" i="12" l="1"/>
  <c r="C96" i="12"/>
  <c r="B95" i="12"/>
  <c r="E96" i="12" l="1"/>
  <c r="B96" i="12"/>
  <c r="C97" i="12"/>
  <c r="B97" i="12" l="1"/>
  <c r="E97" i="12"/>
  <c r="C98" i="12"/>
  <c r="C99" i="12" l="1"/>
  <c r="B98" i="12"/>
  <c r="E98" i="12"/>
  <c r="B99" i="12" l="1"/>
  <c r="G99" i="12"/>
  <c r="J99" i="12"/>
  <c r="H99" i="12"/>
  <c r="I99" i="12"/>
  <c r="F99" i="12"/>
  <c r="I100" i="12" l="1"/>
  <c r="I10" i="12"/>
  <c r="I13" i="12" s="1"/>
  <c r="F100" i="12"/>
  <c r="F10" i="12"/>
  <c r="F13" i="12" s="1"/>
  <c r="H100" i="12"/>
  <c r="H10" i="12"/>
  <c r="H13" i="12" s="1"/>
  <c r="G100" i="12"/>
  <c r="G10" i="12"/>
  <c r="G13" i="12" s="1"/>
  <c r="J100" i="12"/>
  <c r="J10" i="12"/>
  <c r="J13" i="12" l="1"/>
  <c r="K13" i="12" s="1"/>
  <c r="K1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tc={B6371AA0-1682-4852-BE38-1A1B45AB21CA}</author>
    <author>Silvia Quintero Naranjo</author>
    <author>Gina Bailey</author>
    <author>tc={8A653B5F-8A01-4463-9AAD-B93B1C9C66B8}</author>
    <author>tc={749CF3DD-6218-46A2-B199-D649412D2924}</author>
  </authors>
  <commentList>
    <comment ref="D5" authorId="0" shapeId="0" xr:uid="{B6371AA0-1682-4852-BE38-1A1B45AB21CA}">
      <text>
        <t>[Threaded comment]
Your version of Excel allows you to read this threaded comment; however, any edits to it will get removed if the file is opened in a newer version of Excel. Learn more: https://go.microsoft.com/fwlink/?linkid=870924
Comment:
    Must sum 100%</t>
      </text>
    </comment>
    <comment ref="I6" authorId="1" shapeId="0" xr:uid="{31B0B2A2-C0A1-41AB-8D7E-A881274C8A5F}">
      <text>
        <r>
          <rPr>
            <b/>
            <sz val="9"/>
            <color indexed="81"/>
            <rFont val="Tahoma"/>
            <family val="2"/>
          </rPr>
          <t>Silvia Quintero Naranjo:</t>
        </r>
        <r>
          <rPr>
            <sz val="9"/>
            <color indexed="81"/>
            <rFont val="Tahoma"/>
            <family val="2"/>
          </rPr>
          <t xml:space="preserve">
1000 Sponsored Instruction expense
2000 Sponsored Research Basic
2002 Sponsored Research Applied
2004 Sponsored Research Dvlmt
3000 Public Service Sponsored expense  (Outreach, Extension)</t>
        </r>
      </text>
    </comment>
    <comment ref="I13" authorId="2" shapeId="0" xr:uid="{75BF8198-1BD6-415C-B8EA-7B115AA15132}">
      <text>
        <r>
          <rPr>
            <b/>
            <sz val="9"/>
            <color indexed="81"/>
            <rFont val="Tahoma"/>
            <family val="2"/>
          </rPr>
          <t>Gina Bailey:</t>
        </r>
        <r>
          <rPr>
            <sz val="9"/>
            <color indexed="81"/>
            <rFont val="Tahoma"/>
            <family val="2"/>
          </rPr>
          <t xml:space="preserve">
Don’t' edit I9 or I10. These formulas are used in the Tuition Calculator</t>
        </r>
      </text>
    </comment>
    <comment ref="C19" authorId="3" shapeId="0" xr:uid="{8A653B5F-8A01-4463-9AAD-B93B1C9C66B8}">
      <text>
        <t>[Threaded comment]
Your version of Excel allows you to read this threaded comment; however, any edits to it will get removed if the file is opened in a newer version of Excel. Learn more: https://go.microsoft.com/fwlink/?linkid=870924
Comment:
    Adjusted to the Period Duration</t>
      </text>
    </comment>
    <comment ref="B24" authorId="1" shapeId="0" xr:uid="{C3AA2556-FEAF-4FC8-81D2-7FE7F86E6664}">
      <text>
        <r>
          <rPr>
            <b/>
            <sz val="9"/>
            <color indexed="81"/>
            <rFont val="Tahoma"/>
            <family val="2"/>
          </rPr>
          <t>Silvia Quintero Naranjo:</t>
        </r>
        <r>
          <rPr>
            <sz val="9"/>
            <color indexed="81"/>
            <rFont val="Tahoma"/>
            <family val="2"/>
          </rPr>
          <t xml:space="preserve">
6010 Faculty Salaries
6012 Faculty Part-Time
6020 Professional Non-Faculty Salary
6025 Professional Part-Time
6030 Administrative Support Salary
6040 Technician Salary
6050 Graduate Assistants Salary
6060 Other Personnel Salaries
6100 Staff
6105 Staff Part-Time
6110 Non Work-Study Student Wages
6120 Work-Study Student Wages</t>
        </r>
      </text>
    </comment>
    <comment ref="B32" authorId="1" shapeId="0" xr:uid="{A4E78E4F-037F-404E-BEB6-C16A66CBCB61}">
      <text>
        <r>
          <rPr>
            <b/>
            <sz val="9"/>
            <color indexed="81"/>
            <rFont val="Tahoma"/>
            <family val="2"/>
          </rPr>
          <t>Silvia Quintero Naranjo:</t>
        </r>
        <r>
          <rPr>
            <sz val="9"/>
            <color indexed="81"/>
            <rFont val="Tahoma"/>
            <family val="2"/>
          </rPr>
          <t xml:space="preserve">
6010 Faculty Salaries
6012 Faculty Part-Time
6020 Professional Non-Faculty Salary
6025 Professional Part-Time
6030 Administrative Support Salary
6040 Technician Salary
6050 Graduate Assistants Salary
6060 Other Personnel Salaries
6100 Staff
6105 Staff Part-Time
6110 Non Work-Study Student Wages
6120 Work-Study Student Wages</t>
        </r>
      </text>
    </comment>
    <comment ref="B40" authorId="1" shapeId="0" xr:uid="{349A6286-33B1-4D0D-A039-3DA52E580E29}">
      <text>
        <r>
          <rPr>
            <b/>
            <sz val="9"/>
            <color indexed="81"/>
            <rFont val="Tahoma"/>
            <family val="2"/>
          </rPr>
          <t>Silvia Quintero Naranjo:</t>
        </r>
        <r>
          <rPr>
            <sz val="9"/>
            <color indexed="81"/>
            <rFont val="Tahoma"/>
            <family val="2"/>
          </rPr>
          <t xml:space="preserve">
6010 Faculty Salaries
6012 Faculty Part-Time
6020 Professional Non-Faculty Salary
6025 Professional Part-Time
6030 Administrative Support Salary
6040 Technician Salary
6050 Graduate Assistants Salary
6060 Other Personnel Salaries
6100 Staff
6105 Staff Part-Time
6110 Non Work-Study Student Wages
6120 Work-Study Student Wages</t>
        </r>
      </text>
    </comment>
    <comment ref="B48" authorId="1" shapeId="0" xr:uid="{98D36E5F-A8B2-409C-A070-397DF080BC80}">
      <text>
        <r>
          <rPr>
            <b/>
            <sz val="9"/>
            <color indexed="81"/>
            <rFont val="Tahoma"/>
            <family val="2"/>
          </rPr>
          <t>Silvia Quintero Naranjo:</t>
        </r>
        <r>
          <rPr>
            <sz val="9"/>
            <color indexed="81"/>
            <rFont val="Tahoma"/>
            <family val="2"/>
          </rPr>
          <t xml:space="preserve">
6010 Faculty Salaries
6012 Faculty Part-Time
6020 Professional Non-Faculty Salary
6025 Professional Part-Time
6030 Administrative Support Salary
6040 Technician Salary
6050 Graduate Assistants Salary
6060 Other Personnel Salaries
6100 Staff
6105 Staff Part-Time
6110 Non Work-Study Student Wages
6120 Work-Study Student Wages</t>
        </r>
      </text>
    </comment>
    <comment ref="B57" authorId="1" shapeId="0" xr:uid="{1C1AE1EF-8B0F-4764-B81E-DD677A772196}">
      <text>
        <r>
          <rPr>
            <b/>
            <sz val="9"/>
            <color indexed="81"/>
            <rFont val="Tahoma"/>
            <family val="2"/>
          </rPr>
          <t>Silvia Quintero Naranjo:</t>
        </r>
        <r>
          <rPr>
            <sz val="9"/>
            <color indexed="81"/>
            <rFont val="Tahoma"/>
            <family val="2"/>
          </rPr>
          <t xml:space="preserve">
6010 Faculty Salaries
6012 Faculty Part-Time
6020 Professional Non-Faculty Salary
6025 Professional Part-Time
6030 Administrative Support Salary
6040 Technician Salary
6050 Graduate Assistants Salary
6060 Other Personnel Salaries
6100 Staff
6105 Staff Part-Time
6110 Non Work-Study Student Wages
6120 Work-Study Student Wages</t>
        </r>
      </text>
    </comment>
    <comment ref="B66" authorId="1" shapeId="0" xr:uid="{022D6DBF-881C-4184-BCB1-EC5335551B92}">
      <text>
        <r>
          <rPr>
            <b/>
            <sz val="9"/>
            <color indexed="81"/>
            <rFont val="Tahoma"/>
            <family val="2"/>
          </rPr>
          <t>Silvia Quintero Naranjo:</t>
        </r>
        <r>
          <rPr>
            <sz val="9"/>
            <color indexed="81"/>
            <rFont val="Tahoma"/>
            <family val="2"/>
          </rPr>
          <t xml:space="preserve">
6010 Faculty Salaries
6012 Faculty Part-Time
6020 Professional Non-Faculty Salary
6025 Professional Part-Time
6030 Administrative Support Salary
6040 Technician Salary
6050 Graduate Assistants Salary
6060 Other Personnel Salaries
6100 Staff
6105 Staff Part-Time
6110 Non Work-Study Student Wages
6120 Work-Study Student Wages</t>
        </r>
      </text>
    </comment>
    <comment ref="C95" authorId="4" shapeId="0" xr:uid="{749CF3DD-6218-46A2-B199-D649412D2924}">
      <text>
        <t>[Threaded comment]
Your version of Excel allows you to read this threaded comment; however, any edits to it will get removed if the file is opened in a newer version of Excel. Learn more: https://go.microsoft.com/fwlink/?linkid=870924
Comment:
    The tuition amount in this row will auto-calculate based on the GRA effort and Period of Performance from the Other Personnel Section above.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Silvia Quintero Naranjo</author>
  </authors>
  <commentList>
    <comment ref="C18" authorId="0" shapeId="0" xr:uid="{94A12DC4-33D4-4CA4-86A4-85C96298AD0E}">
      <text>
        <r>
          <rPr>
            <b/>
            <sz val="9"/>
            <color indexed="81"/>
            <rFont val="Tahoma"/>
            <family val="2"/>
          </rPr>
          <t>Silvia Quintero Naranjo:</t>
        </r>
        <r>
          <rPr>
            <sz val="9"/>
            <color indexed="81"/>
            <rFont val="Tahoma"/>
            <family val="2"/>
          </rPr>
          <t xml:space="preserve">
Update the Year on C18 and C19 to the next AY only  if approved rates are known. Future years will calculate with the % escalation rate from C15. Then, update D19</t>
        </r>
      </text>
    </comment>
    <comment ref="D18" authorId="0" shapeId="0" xr:uid="{AE94AD95-943A-4AE3-8682-58F515D78C83}">
      <text>
        <r>
          <rPr>
            <b/>
            <sz val="9"/>
            <color indexed="81"/>
            <rFont val="Tahoma"/>
            <family val="2"/>
          </rPr>
          <t>Silvia Quintero Naranjo:</t>
        </r>
        <r>
          <rPr>
            <sz val="9"/>
            <color indexed="81"/>
            <rFont val="Tahoma"/>
            <family val="2"/>
          </rPr>
          <t xml:space="preserve">
(Must update if you modified C18 and C19)
Enter the actual tuition amount on D18 and D19. All other years will populate with the escalation factor in C10.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Silvia Quintero Naranjo</author>
  </authors>
  <commentList>
    <comment ref="E8" authorId="0" shapeId="0" xr:uid="{F9F0D172-370E-48BC-8BF1-A7F3475B827D}">
      <text>
        <r>
          <rPr>
            <b/>
            <sz val="9"/>
            <color indexed="81"/>
            <rFont val="Tahoma"/>
            <family val="2"/>
          </rPr>
          <t>Silvia Quintero Naranjo:</t>
        </r>
        <r>
          <rPr>
            <sz val="9"/>
            <color indexed="81"/>
            <rFont val="Tahoma"/>
            <family val="2"/>
          </rPr>
          <t xml:space="preserve">
If fund already established, this cell will auto-pupulate from the Endeavor Budget Template sheet.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<sst xmlns="http://schemas.openxmlformats.org/spreadsheetml/2006/main" count="1056" uniqueCount="361">
  <si>
    <t>Principal Investigator:</t>
  </si>
  <si>
    <t>Org ID</t>
  </si>
  <si>
    <t>Personnel Costs</t>
  </si>
  <si>
    <t>Period 1</t>
  </si>
  <si>
    <t>Period 2</t>
  </si>
  <si>
    <t>Period 3</t>
  </si>
  <si>
    <t>Period 4</t>
  </si>
  <si>
    <t>Period 5</t>
  </si>
  <si>
    <t>Total</t>
  </si>
  <si>
    <t>Name</t>
  </si>
  <si>
    <t>Monthly Rate</t>
  </si>
  <si>
    <t>Annualized Sal.</t>
  </si>
  <si>
    <t>Effort</t>
  </si>
  <si>
    <t>Role</t>
  </si>
  <si>
    <t>[Select Role]</t>
  </si>
  <si>
    <t>Salary</t>
  </si>
  <si>
    <t>Benefits</t>
  </si>
  <si>
    <t>Roles</t>
  </si>
  <si>
    <t>Co-Investigator</t>
  </si>
  <si>
    <t>Consultant</t>
  </si>
  <si>
    <t>Co-PD/PI</t>
  </si>
  <si>
    <t>Faculty</t>
  </si>
  <si>
    <t>Graduate Student</t>
  </si>
  <si>
    <t>Other Professional</t>
  </si>
  <si>
    <t>Post Doctoral Associate</t>
  </si>
  <si>
    <t>Technician</t>
  </si>
  <si>
    <t>Undergraduate Student</t>
  </si>
  <si>
    <t>Secretarial/Clerical</t>
  </si>
  <si>
    <t>Salary Total</t>
  </si>
  <si>
    <t>Emeritus Faculty</t>
  </si>
  <si>
    <t>Benefits Total</t>
  </si>
  <si>
    <t>PD/PI</t>
  </si>
  <si>
    <t>Personnel Total</t>
  </si>
  <si>
    <t>Other (Specify)</t>
  </si>
  <si>
    <t>General Costs</t>
  </si>
  <si>
    <t>Cost Type</t>
  </si>
  <si>
    <t>ACP/Computer Services</t>
  </si>
  <si>
    <t>Tuition</t>
  </si>
  <si>
    <t>Animal</t>
  </si>
  <si>
    <t>Equipment</t>
  </si>
  <si>
    <t>Consultant Services</t>
  </si>
  <si>
    <t>Trainee: Subsistence</t>
  </si>
  <si>
    <t>Equipment or Facility Rental/User Fees</t>
  </si>
  <si>
    <t>Materials and Supplies</t>
  </si>
  <si>
    <t>Subawards</t>
  </si>
  <si>
    <t>Publication Costs</t>
  </si>
  <si>
    <t>Research Incentive Cost</t>
  </si>
  <si>
    <t>Subaward Costs</t>
  </si>
  <si>
    <t>Trainee: Stipend</t>
  </si>
  <si>
    <t>Trainee: Travel</t>
  </si>
  <si>
    <t>F&amp;A Base</t>
  </si>
  <si>
    <t>Trainee: Tuition</t>
  </si>
  <si>
    <t>TDC</t>
  </si>
  <si>
    <t>MTDC</t>
  </si>
  <si>
    <t>TDC No Subs</t>
  </si>
  <si>
    <t>Ref Number</t>
  </si>
  <si>
    <t>Description</t>
  </si>
  <si>
    <t>Amount</t>
  </si>
  <si>
    <t>Debit/Credit</t>
  </si>
  <si>
    <t>Location</t>
  </si>
  <si>
    <t>Actv Code</t>
  </si>
  <si>
    <t>Prog Code</t>
  </si>
  <si>
    <t>Acct Code</t>
  </si>
  <si>
    <t>Orgn Code</t>
  </si>
  <si>
    <t>Fund code</t>
  </si>
  <si>
    <t>Chart Code</t>
  </si>
  <si>
    <t>Rule Class Code</t>
  </si>
  <si>
    <t>Bank Code</t>
  </si>
  <si>
    <t>Plant Fund</t>
  </si>
  <si>
    <t>Participant Support Cost Fund</t>
  </si>
  <si>
    <t>LOAD INITIAL BUDGET</t>
  </si>
  <si>
    <t>TOTAL</t>
  </si>
  <si>
    <t>Parent fund</t>
  </si>
  <si>
    <t>Please fill out all the blue cells</t>
  </si>
  <si>
    <t>Description for JV</t>
  </si>
  <si>
    <t>Total Direct Costs</t>
  </si>
  <si>
    <t>AU MTDC</t>
  </si>
  <si>
    <t>SUB MTDC</t>
  </si>
  <si>
    <t>Total Project Costs</t>
  </si>
  <si>
    <t>Accounting Expense Codes</t>
  </si>
  <si>
    <t>Total F&amp;A Requested</t>
  </si>
  <si>
    <t>Project MTDC</t>
  </si>
  <si>
    <t>NEW fund number</t>
  </si>
  <si>
    <t>COST SHARE BUDGET (If applicable)</t>
  </si>
  <si>
    <t>Travel</t>
  </si>
  <si>
    <t>Participant/Trainee Supprt Costs</t>
  </si>
  <si>
    <t>Excluded from IDC</t>
  </si>
  <si>
    <t>7000</t>
  </si>
  <si>
    <t>7005</t>
  </si>
  <si>
    <t>7010</t>
  </si>
  <si>
    <t>7015</t>
  </si>
  <si>
    <t>7020</t>
  </si>
  <si>
    <t>7025</t>
  </si>
  <si>
    <t>7035</t>
  </si>
  <si>
    <t>7050</t>
  </si>
  <si>
    <t>7055</t>
  </si>
  <si>
    <t>7077</t>
  </si>
  <si>
    <t>7078</t>
  </si>
  <si>
    <t>7080</t>
  </si>
  <si>
    <t>7085</t>
  </si>
  <si>
    <t>7090</t>
  </si>
  <si>
    <t>7100</t>
  </si>
  <si>
    <t>7105</t>
  </si>
  <si>
    <t>7110</t>
  </si>
  <si>
    <t>7115</t>
  </si>
  <si>
    <t>7300</t>
  </si>
  <si>
    <t>7400</t>
  </si>
  <si>
    <t>7500</t>
  </si>
  <si>
    <t>Utilities</t>
  </si>
  <si>
    <t>Communications</t>
  </si>
  <si>
    <t>Rentals &amp; Operating Leases</t>
  </si>
  <si>
    <t>Rentals &amp; Operating Leases No IDC</t>
  </si>
  <si>
    <t>Repairs &amp; Maintenance Services</t>
  </si>
  <si>
    <t>Repairs &amp; Maintenance Supplies</t>
  </si>
  <si>
    <t>Travel-Individuals</t>
  </si>
  <si>
    <t>Entertainment</t>
  </si>
  <si>
    <t>Reportable Service Expenses</t>
  </si>
  <si>
    <t>Temporary Employee Svcs</t>
  </si>
  <si>
    <t>Services-Internal Charges Only</t>
  </si>
  <si>
    <t>Marketing / Printing Costs</t>
  </si>
  <si>
    <t>Other Administrative Costs</t>
  </si>
  <si>
    <t>Supply Purchases</t>
  </si>
  <si>
    <t>Non-Capital Equipment</t>
  </si>
  <si>
    <t>Medical Supplies</t>
  </si>
  <si>
    <t>Animal Costs</t>
  </si>
  <si>
    <t>Computer Expenses</t>
  </si>
  <si>
    <t>Equipment &amp; Improv Capital Assets A</t>
  </si>
  <si>
    <t>Plant Fund Expenses</t>
  </si>
  <si>
    <t>General Cost Mapping for Endeavor</t>
  </si>
  <si>
    <t>Indirect Cost Recovery Expense</t>
  </si>
  <si>
    <t>Foreign Subcontracts</t>
  </si>
  <si>
    <t>PI</t>
  </si>
  <si>
    <t>Domestic Subaward</t>
  </si>
  <si>
    <t>Foreign Subaward</t>
  </si>
  <si>
    <t>Domestic Subcontracts</t>
  </si>
  <si>
    <t>Other Excluded from MTDC</t>
  </si>
  <si>
    <t>[Select Cost Type]</t>
  </si>
  <si>
    <t>-</t>
  </si>
  <si>
    <t>Unrecovered IDC</t>
  </si>
  <si>
    <t>78500</t>
  </si>
  <si>
    <t>Project Title:</t>
  </si>
  <si>
    <t>Other Direct Costs</t>
  </si>
  <si>
    <t>Travel: Domestic</t>
  </si>
  <si>
    <t>Travel: Foreign</t>
  </si>
  <si>
    <t>Faculty Salaries</t>
  </si>
  <si>
    <t>Faculty Part-Time</t>
  </si>
  <si>
    <t>Professional Non-Faculty Salary</t>
  </si>
  <si>
    <t>Professional Part-Time</t>
  </si>
  <si>
    <t>Administrative Support Salary</t>
  </si>
  <si>
    <t>Technician Salary</t>
  </si>
  <si>
    <t>Graduate Assistants Salary</t>
  </si>
  <si>
    <t>Other Personnel Salaries</t>
  </si>
  <si>
    <t>Staff</t>
  </si>
  <si>
    <t>Staff Part-Time</t>
  </si>
  <si>
    <t>Non Work-Study Student Wages</t>
  </si>
  <si>
    <t>Work-Study Student Wages</t>
  </si>
  <si>
    <t>Fringe</t>
  </si>
  <si>
    <t>Total F&amp;A</t>
  </si>
  <si>
    <t>Total Cost Share</t>
  </si>
  <si>
    <t>Effort%</t>
  </si>
  <si>
    <t>Sal Requested%</t>
  </si>
  <si>
    <t>Start Date</t>
  </si>
  <si>
    <t>End Date</t>
  </si>
  <si>
    <t>Duration (mos.)</t>
  </si>
  <si>
    <t>FB Rate</t>
  </si>
  <si>
    <t>Other Direct Costs (Excluded from MTDC)</t>
  </si>
  <si>
    <t>Travel-Domestic</t>
  </si>
  <si>
    <t>Travel-Foreign</t>
  </si>
  <si>
    <t xml:space="preserve">   Endeavor Budget Template</t>
  </si>
  <si>
    <t>Personnel Costs: Auto-calculate based on the personnel effort section above</t>
  </si>
  <si>
    <t>Fund#, if known</t>
  </si>
  <si>
    <r>
      <rPr>
        <b/>
        <sz val="11"/>
        <color theme="1"/>
        <rFont val="Aptos Narrow"/>
        <family val="2"/>
        <scheme val="minor"/>
      </rPr>
      <t>Monthly Rate:</t>
    </r>
    <r>
      <rPr>
        <sz val="11"/>
        <color theme="1"/>
        <rFont val="Aptos Narrow"/>
        <family val="2"/>
        <scheme val="minor"/>
      </rPr>
      <t xml:space="preserve"> Check in Banner Admin, NBAJOBS. Enter 2 decimals, max.</t>
    </r>
  </si>
  <si>
    <t>Instructions (CGA use only)</t>
  </si>
  <si>
    <t>Banner Category Name</t>
  </si>
  <si>
    <t>Banner Expense Category</t>
  </si>
  <si>
    <t>Expense Category</t>
  </si>
  <si>
    <t>[Select Expense Cat.]</t>
  </si>
  <si>
    <t>Salary Inflation</t>
  </si>
  <si>
    <r>
      <rPr>
        <b/>
        <sz val="11"/>
        <color theme="1"/>
        <rFont val="Aptos Narrow"/>
        <family val="2"/>
        <scheme val="minor"/>
      </rPr>
      <t xml:space="preserve">IDC rates: </t>
    </r>
    <r>
      <rPr>
        <sz val="11"/>
        <color theme="1"/>
        <rFont val="Aptos Narrow"/>
        <family val="2"/>
        <scheme val="minor"/>
      </rPr>
      <t>Click below to check the current IDC rates.</t>
    </r>
  </si>
  <si>
    <r>
      <rPr>
        <b/>
        <sz val="11"/>
        <color theme="1"/>
        <rFont val="Aptos Narrow"/>
        <family val="2"/>
        <scheme val="minor"/>
      </rPr>
      <t xml:space="preserve">FB Rates: </t>
    </r>
    <r>
      <rPr>
        <sz val="11"/>
        <color theme="1"/>
        <rFont val="Aptos Narrow"/>
        <family val="2"/>
        <scheme val="minor"/>
      </rPr>
      <t>Click the link below to check the current fringe rates</t>
    </r>
  </si>
  <si>
    <t>Fringe Benefits Rate</t>
  </si>
  <si>
    <t>Participant/Trainee Support Costs</t>
  </si>
  <si>
    <t>Dropdown Data</t>
  </si>
  <si>
    <t>Must say "Ok". Otherwise, some expense categories care not transfering correctly to the JV.</t>
  </si>
  <si>
    <t>[Select F&amp;A Base]</t>
  </si>
  <si>
    <t>F&amp;A Base ($)</t>
  </si>
  <si>
    <t>F&amp;A Base Rate</t>
  </si>
  <si>
    <t xml:space="preserve">Most cells in this sheet reference either the Endeavor Budget Template of the DropDown Data. </t>
  </si>
  <si>
    <r>
      <t>BUDGET JV WORKSHEET</t>
    </r>
    <r>
      <rPr>
        <b/>
        <sz val="11"/>
        <color rgb="FFFF0000"/>
        <rFont val="Calibri"/>
        <family val="2"/>
      </rPr>
      <t xml:space="preserve"> (CGA Use Only)</t>
    </r>
  </si>
  <si>
    <t>Salary &amp; Benefits (S&amp;B)</t>
  </si>
  <si>
    <t>NOTES</t>
  </si>
  <si>
    <t>Personnel Type</t>
  </si>
  <si>
    <t>9-month and 12-month faculty; academic or summer salary</t>
  </si>
  <si>
    <t>Non-Faculty</t>
  </si>
  <si>
    <t>Executive/Admin/Mgr/Professional salaries</t>
  </si>
  <si>
    <t>Postdoc salaries</t>
  </si>
  <si>
    <t>Postdoctoral Fellows</t>
  </si>
  <si>
    <t>Technician salaries</t>
  </si>
  <si>
    <t>Full-time staff</t>
  </si>
  <si>
    <t>Fringe Benefits</t>
  </si>
  <si>
    <t>Percentage of salary for employee benefits.  This account code is used for fringe benefits for all full or part-time employees.</t>
  </si>
  <si>
    <t>Participant Support Costs</t>
  </si>
  <si>
    <t>AU hosted conference meals</t>
  </si>
  <si>
    <t xml:space="preserve">For meals provided during an AU-hosted conference or workshop.  The budget should include sufficient information to support this type of expense.  </t>
  </si>
  <si>
    <t>Expendable supplies</t>
  </si>
  <si>
    <t>Lab &amp; classroom, chemicals, gases; perhaps office supplies if required for participants of a conference or workshop</t>
  </si>
  <si>
    <t>Computing devices</t>
  </si>
  <si>
    <t>Computers, i-pads, and the like.    Uniform Guidance indicates that charging as direct costs is allowable for devices that are essential and allocable, but not solely dedicated, to the performance of a Federal award.  The budget justification and scope of work should include sufficient information to justify this expense, as it is normally considered an F&amp;A cost.</t>
  </si>
  <si>
    <t>Copying</t>
  </si>
  <si>
    <t>For handouts for participants of a conference or workshop</t>
  </si>
  <si>
    <t>Printing costs</t>
  </si>
  <si>
    <t>Materials</t>
  </si>
  <si>
    <t>Lab &amp; classroom, chemicals, gases, and where applicable office supplies/program materials.  If items would normally be considered office supplies, the budget justification and scope of work should include sufficient information to justify the purchase of office supplies, as they're normally considered F&amp;A costs.</t>
  </si>
  <si>
    <t>Medical/Surgical/Pharmacy supplies</t>
  </si>
  <si>
    <t>Only for specific projects; not common</t>
  </si>
  <si>
    <t>Animal care per diem, animal feed, animal purchases.  Note&gt;&gt; these purchases will require an approved and current IACUC protocol.</t>
  </si>
  <si>
    <t>Compters, i-pads, and the like.    Uniform Guidance indicates that charging as direct costs is allowable for devices that are essential and allocable, but not solely dedicated, to the performance of a Federal award.  The budget justification and scope of work should include sufficient information to justify this expense, as it is normally considered an F&amp;A cost.</t>
  </si>
  <si>
    <t>The budget justification and scope of work should include sufficient information to justify copying expenses, as they're normally considered F&amp;A costs.</t>
  </si>
  <si>
    <t>Express mail</t>
  </si>
  <si>
    <t>The budget justification and scope of work should include sufficient information to justify express mail, as it is normally considered an F&amp;A cost.  Typically, we expect to see this account code used when the project requires a large volume of shipping/Fed Ex costs for scientific samples or certain project materials.</t>
  </si>
  <si>
    <t>External Analysis</t>
  </si>
  <si>
    <r>
      <t xml:space="preserve">Used for </t>
    </r>
    <r>
      <rPr>
        <b/>
        <sz val="11"/>
        <color theme="1"/>
        <rFont val="Aptos Narrow"/>
        <family val="2"/>
        <scheme val="minor"/>
      </rPr>
      <t>external</t>
    </r>
    <r>
      <rPr>
        <sz val="11"/>
        <color theme="1"/>
        <rFont val="Aptos Narrow"/>
        <family val="2"/>
        <scheme val="minor"/>
      </rPr>
      <t xml:space="preserve"> services such as sample processing, DNA sequencing, other analysis.  Performed by an entity outside of AU and not as part of a subcontract or subaward.</t>
    </r>
  </si>
  <si>
    <t>Non-student stipends</t>
  </si>
  <si>
    <t>Payments made to non-AU students or non-AU employees for participation in or to defray costs of participating in an AU or sponsored-hosted program.</t>
  </si>
  <si>
    <t>Participant incentive payments</t>
  </si>
  <si>
    <t>Note&gt;&gt; these payments may require an approved and current IRB protocol.</t>
  </si>
  <si>
    <t>Postage</t>
  </si>
  <si>
    <t>The budget justification and scope of work should include sufficient information to justify postage, as it is normally considered an F&amp;A cost.</t>
  </si>
  <si>
    <t>The budget justification and scope of work should include sufficient information to justify printing costs, as they're normally considered F&amp;A costs.</t>
  </si>
  <si>
    <t>Service Center</t>
  </si>
  <si>
    <t>Used for internal services such a NCAT testing lab, microscopy charges, soil analysis, etc.</t>
  </si>
  <si>
    <t>TES</t>
  </si>
  <si>
    <t>Temporary Employee Services.  If any employees paid from account 70550 have admin/clerical responsibilities, the budget and scope of work should include sufficient information to justify the expense, as these are normally considered F&amp;A costs.</t>
  </si>
  <si>
    <t>Subcontract Type</t>
  </si>
  <si>
    <t>Domestic</t>
  </si>
  <si>
    <t>A formal agreement through the Office of Sponsored Programs for a subcontractor to carryout a portion of the scope of work.  This code is used for subagreements with US entities.</t>
  </si>
  <si>
    <t>Foreign</t>
  </si>
  <si>
    <t>A formal agreement through the Office of Sponsored Programs for a subcontractor to carryout a portion of the scope of work.  This code is used for subagreements with non-US entities.</t>
  </si>
  <si>
    <t>Budget Category/Banner Expense Category</t>
  </si>
  <si>
    <t>Code</t>
  </si>
  <si>
    <r>
      <t xml:space="preserve">Often used for admin/clerical wages, which are paid bi-weekly.  Uniform Guidance indicates direct charging of these costs may be appropriate if 
(1) Administrative or clerical services are </t>
    </r>
    <r>
      <rPr>
        <i/>
        <u/>
        <sz val="11"/>
        <color theme="1"/>
        <rFont val="Aptos Narrow"/>
        <family val="2"/>
        <scheme val="minor"/>
      </rPr>
      <t>integral to the project</t>
    </r>
    <r>
      <rPr>
        <sz val="11"/>
        <color theme="1"/>
        <rFont val="Aptos Narrow"/>
        <family val="2"/>
        <scheme val="minor"/>
      </rPr>
      <t xml:space="preserve">, (2) Individuals involved can be specifically identified with the project, 
(3) Such costs are </t>
    </r>
    <r>
      <rPr>
        <i/>
        <u/>
        <sz val="11"/>
        <color theme="1"/>
        <rFont val="Aptos Narrow"/>
        <family val="2"/>
        <scheme val="minor"/>
      </rPr>
      <t>explicitly included in the budget or have the prior written approval</t>
    </r>
    <r>
      <rPr>
        <sz val="11"/>
        <color theme="1"/>
        <rFont val="Aptos Narrow"/>
        <family val="2"/>
        <scheme val="minor"/>
      </rPr>
      <t xml:space="preserve"> of the Federal awarding agency, and 
(4) the costs are not also recovered as indirect costs.  </t>
    </r>
  </si>
  <si>
    <t>JV INPUTS</t>
  </si>
  <si>
    <t>Year 1</t>
  </si>
  <si>
    <t>Year 2</t>
  </si>
  <si>
    <t>Year 3</t>
  </si>
  <si>
    <t>Year 4</t>
  </si>
  <si>
    <t>Year 5</t>
  </si>
  <si>
    <t>Banner Expense Category Name</t>
  </si>
  <si>
    <t>Authorized Periods</t>
  </si>
  <si>
    <t>Yes</t>
  </si>
  <si>
    <t>Maps to:</t>
  </si>
  <si>
    <t>For OSP Use at award:</t>
  </si>
  <si>
    <t>Insert additional rows as needed.</t>
  </si>
  <si>
    <t>GRAND TOTAL</t>
  </si>
  <si>
    <t>Authorized BP</t>
  </si>
  <si>
    <t>Month</t>
  </si>
  <si>
    <t>Materials and Supplies (Medical Supplies)</t>
  </si>
  <si>
    <t>Other (Plant Fund)</t>
  </si>
  <si>
    <t>Other (TES)</t>
  </si>
  <si>
    <t>Other (Marketing/Printing)</t>
  </si>
  <si>
    <t>Other (Other Admin Costs)</t>
  </si>
  <si>
    <t>Other (Non-Capital Equipment)</t>
  </si>
  <si>
    <t>Other (Utilities)</t>
  </si>
  <si>
    <t>Other (Communications)</t>
  </si>
  <si>
    <t>Other (Rentals &amp; Op. Leases)</t>
  </si>
  <si>
    <t>Other (Entertainment)</t>
  </si>
  <si>
    <t>Other (Off-Campus Rental)</t>
  </si>
  <si>
    <t>Other (Repairs &amp; Maintenance Services)</t>
  </si>
  <si>
    <t>Other (Repairs &amp; Maintenance Supplies)</t>
  </si>
  <si>
    <t>Academic Year</t>
  </si>
  <si>
    <t>%Credit</t>
  </si>
  <si>
    <t>Co-PI:</t>
  </si>
  <si>
    <t>Senior/Key Person</t>
  </si>
  <si>
    <t>Fund</t>
  </si>
  <si>
    <t>Org</t>
  </si>
  <si>
    <t>Program</t>
  </si>
  <si>
    <t>Dept.1</t>
  </si>
  <si>
    <t>Dept.2</t>
  </si>
  <si>
    <t>Dept.3</t>
  </si>
  <si>
    <t>Dept.4</t>
  </si>
  <si>
    <t>Banner Expense Codes</t>
  </si>
  <si>
    <t>Other Personnel</t>
  </si>
  <si>
    <t>7600</t>
  </si>
  <si>
    <t>ODC Section</t>
  </si>
  <si>
    <t>PSC Section</t>
  </si>
  <si>
    <t>Fund PI</t>
  </si>
  <si>
    <t>FUND PI</t>
  </si>
  <si>
    <t>ORG</t>
  </si>
  <si>
    <t>PROGRAM</t>
  </si>
  <si>
    <t>DEPARTMENT 1</t>
  </si>
  <si>
    <t>Fringe Benefit Rate</t>
  </si>
  <si>
    <t>Full-time</t>
  </si>
  <si>
    <t>Grad Student</t>
  </si>
  <si>
    <t>On-Campus</t>
  </si>
  <si>
    <t>Off-Campus</t>
  </si>
  <si>
    <t>Instruction</t>
  </si>
  <si>
    <t>Other</t>
  </si>
  <si>
    <t>Research</t>
  </si>
  <si>
    <t>Research (DOD Contracts)</t>
  </si>
  <si>
    <t>RATES</t>
  </si>
  <si>
    <t>FY25</t>
  </si>
  <si>
    <t>FY26</t>
  </si>
  <si>
    <t>Part-Time</t>
  </si>
  <si>
    <t>Match Budget?</t>
  </si>
  <si>
    <t>DEPARTMENT 2</t>
  </si>
  <si>
    <t>DEPARTMENT 3</t>
  </si>
  <si>
    <t>DEPARTMENT 4</t>
  </si>
  <si>
    <t>% within POP</t>
  </si>
  <si>
    <t>Budget Split (If multiple FOPs are needed, fill out blue cells</t>
  </si>
  <si>
    <t>This JV calculates the total amount of budget load based on the Authorized periods by the Sponsor from the Endeavor Budget Template</t>
  </si>
  <si>
    <t>Instructions:</t>
  </si>
  <si>
    <t>Fill out the light blue cells. All other cells will auto-calculate</t>
  </si>
  <si>
    <t>Tuition Calculator for 
Sponsored Projects</t>
  </si>
  <si>
    <t>PoP Tuition</t>
  </si>
  <si>
    <t>Student %Effort</t>
  </si>
  <si>
    <t>$ in Period 1</t>
  </si>
  <si>
    <t>$ in Period 2</t>
  </si>
  <si>
    <t>$ in Period 3</t>
  </si>
  <si>
    <t>$ in Period 4</t>
  </si>
  <si>
    <t>$ in Period 5</t>
  </si>
  <si>
    <t>Per PoP and Effort</t>
  </si>
  <si>
    <t>[Select Location]</t>
  </si>
  <si>
    <t>This form calculates from the Endeavor Budget Template and is used to feed the CGA JV based on the authorized budget from the Sponsor.(DO NOT change)</t>
  </si>
  <si>
    <t>* Tuition is assessed monthly for the period 8/16 – 5/15 of each academic year (AY). For May and August allocations each year, the amount is one-half of the monthly amount to align with the academic calendar.</t>
  </si>
  <si>
    <t>* This tuition calculator estimates tuition costs based on the project’s period of performance and the student’s overall effort, calculated from their annual salary. For example, if a student's annual salary is $20,000 and gives 40% effort to the project, the tuition cost will be 40% of the tuition amount for the period of performance.</t>
  </si>
  <si>
    <t>Travel-Domestic/Foreign</t>
  </si>
  <si>
    <t>JV verification</t>
  </si>
  <si>
    <t>Match JV Input?</t>
  </si>
  <si>
    <t>Trainee: Other</t>
  </si>
  <si>
    <t>https://research.auburn.edu/research-administration/osp/</t>
  </si>
  <si>
    <t>Instructions</t>
  </si>
  <si>
    <t>* Click the dropdown arrow of the cell and choose from the list, or</t>
  </si>
  <si>
    <t>* Start typing to filter and display matching options.</t>
  </si>
  <si>
    <r>
      <rPr>
        <sz val="11"/>
        <rFont val="Aptos Narrow"/>
        <family val="2"/>
        <scheme val="minor"/>
      </rPr>
      <t xml:space="preserve">Required Dropdown Selections have a </t>
    </r>
    <r>
      <rPr>
        <sz val="11"/>
        <color rgb="FFED0000"/>
        <rFont val="Aptos Narrow"/>
        <family val="2"/>
        <scheme val="minor"/>
      </rPr>
      <t>Red Font</t>
    </r>
  </si>
  <si>
    <t>Gray cells autocalculate. Do not change unless strictly needed.</t>
  </si>
  <si>
    <r>
      <rPr>
        <b/>
        <sz val="11"/>
        <color theme="1"/>
        <rFont val="Aptos Narrow"/>
        <family val="2"/>
        <scheme val="minor"/>
      </rPr>
      <t xml:space="preserve">Cells with Dropdown menu: </t>
    </r>
    <r>
      <rPr>
        <sz val="11"/>
        <color theme="1"/>
        <rFont val="Aptos Narrow"/>
        <family val="2"/>
        <scheme val="minor"/>
      </rPr>
      <t>To select an option, either:</t>
    </r>
  </si>
  <si>
    <t>You may also have to override the date or update the formula during a leap year</t>
  </si>
  <si>
    <r>
      <rPr>
        <b/>
        <sz val="11"/>
        <color theme="1"/>
        <rFont val="Aptos Narrow"/>
        <family val="2"/>
        <scheme val="minor"/>
      </rPr>
      <t xml:space="preserve">Annualized Salary </t>
    </r>
    <r>
      <rPr>
        <sz val="11"/>
        <color theme="1"/>
        <rFont val="Aptos Narrow"/>
        <family val="2"/>
        <scheme val="minor"/>
      </rPr>
      <t>will be automatically calculated and adjusted according to the Period duration.</t>
    </r>
  </si>
  <si>
    <t>Important!!</t>
  </si>
  <si>
    <t xml:space="preserve">Enter as many decimals as needed. </t>
  </si>
  <si>
    <r>
      <rPr>
        <b/>
        <sz val="11"/>
        <color theme="1"/>
        <rFont val="Aptos Narrow"/>
        <family val="2"/>
        <scheme val="minor"/>
      </rPr>
      <t>Sal Requested%:</t>
    </r>
    <r>
      <rPr>
        <sz val="11"/>
        <color theme="1"/>
        <rFont val="Aptos Narrow"/>
        <family val="2"/>
        <scheme val="minor"/>
      </rPr>
      <t xml:space="preserve"> Percent effort that will be paid by the sponsor. Enter as many decimals as needed. </t>
    </r>
  </si>
  <si>
    <r>
      <rPr>
        <sz val="11"/>
        <color theme="1"/>
        <rFont val="Aptos Narrow"/>
        <family val="2"/>
        <scheme val="minor"/>
      </rPr>
      <t xml:space="preserve"> If the budget includes committed</t>
    </r>
    <r>
      <rPr>
        <b/>
        <u/>
        <sz val="11"/>
        <color theme="1"/>
        <rFont val="Aptos Narrow"/>
        <family val="2"/>
        <scheme val="minor"/>
      </rPr>
      <t xml:space="preserve"> Cost Share</t>
    </r>
    <r>
      <rPr>
        <sz val="11"/>
        <color theme="1"/>
        <rFont val="Aptos Narrow"/>
        <family val="2"/>
        <scheme val="minor"/>
      </rPr>
      <t>, the Effort% should be higher than the Salary requested%. Once a lower Sal Requested is entered, scroll down to the Cost Share Budget section at the bottom of the sheet. The Personnel Cost Share will automatically populate based on the difference between the total Effort % and the Salary Requested %, ensuring accurate allocation of cost-shared salary.</t>
    </r>
  </si>
  <si>
    <r>
      <t>***</t>
    </r>
    <r>
      <rPr>
        <b/>
        <sz val="11"/>
        <color theme="1"/>
        <rFont val="Aptos Narrow"/>
        <family val="2"/>
        <scheme val="minor"/>
      </rPr>
      <t xml:space="preserve">Automatic Cost Share calculation is only applicable to Senior Personnel. </t>
    </r>
    <r>
      <rPr>
        <sz val="11"/>
        <color theme="1"/>
        <rFont val="Aptos Narrow"/>
        <family val="2"/>
        <scheme val="minor"/>
      </rPr>
      <t>If you have a student cost share, please manually calculate the effort and tuition portion</t>
    </r>
  </si>
  <si>
    <t>To insert additional rows for Personnel, select and copy the entire set of rows for personnel costs (e.g.row 17-25) and paste them before the last person (e.g. above row 42).</t>
  </si>
  <si>
    <r>
      <rPr>
        <b/>
        <sz val="11"/>
        <color theme="1"/>
        <rFont val="Aptos Narrow"/>
        <family val="2"/>
        <scheme val="minor"/>
      </rPr>
      <t xml:space="preserve">IDC: </t>
    </r>
    <r>
      <rPr>
        <sz val="11"/>
        <color theme="1"/>
        <rFont val="Aptos Narrow"/>
        <family val="2"/>
        <scheme val="minor"/>
      </rPr>
      <t>Default to 54% and change as neeed</t>
    </r>
    <r>
      <rPr>
        <b/>
        <sz val="11"/>
        <color theme="1"/>
        <rFont val="Aptos Narrow"/>
        <family val="2"/>
        <scheme val="minor"/>
      </rPr>
      <t xml:space="preserve">. </t>
    </r>
    <r>
      <rPr>
        <sz val="11"/>
        <color theme="1"/>
        <rFont val="Aptos Narrow"/>
        <family val="2"/>
        <scheme val="minor"/>
      </rPr>
      <t>Endeavor uses 2 decimals only.</t>
    </r>
  </si>
  <si>
    <r>
      <t xml:space="preserve">Start and End Dates: </t>
    </r>
    <r>
      <rPr>
        <sz val="11"/>
        <color theme="1"/>
        <rFont val="Aptos Narrow"/>
        <family val="2"/>
        <scheme val="minor"/>
      </rPr>
      <t>Dates for future periods will default to the same duration as period 1.</t>
    </r>
    <r>
      <rPr>
        <b/>
        <sz val="11"/>
        <color theme="1"/>
        <rFont val="Aptos Narrow"/>
        <family val="2"/>
        <scheme val="minor"/>
      </rPr>
      <t xml:space="preserve"> </t>
    </r>
    <r>
      <rPr>
        <sz val="11"/>
        <color theme="1"/>
        <rFont val="Aptos Narrow"/>
        <family val="2"/>
        <scheme val="minor"/>
      </rPr>
      <t>Manually adjust the dates as needed</t>
    </r>
  </si>
  <si>
    <r>
      <t xml:space="preserve">Tuition Calculator Sheet: </t>
    </r>
    <r>
      <rPr>
        <sz val="11"/>
        <color theme="1"/>
        <rFont val="Aptos Narrow"/>
        <family val="2"/>
        <scheme val="minor"/>
      </rPr>
      <t>The tuition calculator sheet feeds the Endeavor Budget Template. You don't need to edit anything in this sheet unless the academic years do not cover your entire period of performance. In this case, edit the first two dates to start at a later year (rows 18-19) and enter the actual amounts for your base year.</t>
    </r>
  </si>
  <si>
    <r>
      <rPr>
        <b/>
        <sz val="11"/>
        <color theme="1"/>
        <rFont val="Aptos Narrow"/>
        <family val="2"/>
        <scheme val="minor"/>
      </rPr>
      <t>Effort %:</t>
    </r>
    <r>
      <rPr>
        <sz val="11"/>
        <color theme="1"/>
        <rFont val="Aptos Narrow"/>
        <family val="2"/>
        <scheme val="minor"/>
      </rPr>
      <t xml:space="preserve"> Total percent effort devoted to the project. It is the sum of the requested and cost-shared effort, if applicable.</t>
    </r>
  </si>
  <si>
    <t>******Inserting Additional Rows</t>
  </si>
  <si>
    <t>To insert additional rows in the General Costs section, copy and paste a row before the last row of that section.</t>
  </si>
  <si>
    <t xml:space="preserve">Tuition: </t>
  </si>
  <si>
    <r>
      <rPr>
        <b/>
        <sz val="11"/>
        <color theme="1"/>
        <rFont val="Aptos Narrow"/>
        <family val="2"/>
        <scheme val="minor"/>
      </rPr>
      <t xml:space="preserve">JV Check: </t>
    </r>
    <r>
      <rPr>
        <sz val="11"/>
        <color theme="1"/>
        <rFont val="Aptos Narrow"/>
        <family val="2"/>
        <scheme val="minor"/>
      </rPr>
      <t>This cell auto-populate and must say "Ok". Otherwise, some expense categories are not transferring correctly to the JV.</t>
    </r>
  </si>
  <si>
    <t>JV check</t>
  </si>
  <si>
    <r>
      <rPr>
        <b/>
        <sz val="11"/>
        <color theme="1"/>
        <rFont val="Aptos Narrow"/>
        <family val="2"/>
        <scheme val="minor"/>
      </rPr>
      <t>Tuition Calculation:</t>
    </r>
    <r>
      <rPr>
        <sz val="11"/>
        <color theme="1"/>
        <rFont val="Aptos Narrow"/>
        <family val="2"/>
        <scheme val="minor"/>
      </rPr>
      <t xml:space="preserve"> (Listed in the Other Personnel section only)</t>
    </r>
    <r>
      <rPr>
        <b/>
        <sz val="11"/>
        <color theme="1"/>
        <rFont val="Aptos Narrow"/>
        <family val="2"/>
        <scheme val="minor"/>
      </rPr>
      <t xml:space="preserve"> </t>
    </r>
    <r>
      <rPr>
        <sz val="11"/>
        <color theme="1"/>
        <rFont val="Aptos Narrow"/>
        <family val="2"/>
        <scheme val="minor"/>
      </rPr>
      <t>The tuition will auto-calculate if the Graduate Student role  and 6050 expense code is selected. It will calculate the amount according to the GRA's effort listed in the salary requested % and Period of Performance from the Tuition Calculator sheet.</t>
    </r>
  </si>
  <si>
    <t>Graduate Student salaries</t>
  </si>
  <si>
    <t>Period totals</t>
  </si>
  <si>
    <t>Escalation</t>
  </si>
  <si>
    <t>Tuition amount based on effort%</t>
  </si>
  <si>
    <r>
      <rPr>
        <b/>
        <sz val="11"/>
        <color theme="1"/>
        <rFont val="Aptos Narrow"/>
        <family val="2"/>
        <scheme val="minor"/>
      </rPr>
      <t>Tuition restrictions?</t>
    </r>
    <r>
      <rPr>
        <sz val="11"/>
        <color theme="1"/>
        <rFont val="Aptos Narrow"/>
        <family val="2"/>
        <scheme val="minor"/>
      </rPr>
      <t xml:space="preserve"> If the sponsor does not allow tuition costs, manually override the tuition amount listed in the Other Direct Costs section and add tuition to the Cost Share budget, as applicable</t>
    </r>
  </si>
  <si>
    <t>Doc. Version: 03.18.26</t>
  </si>
  <si>
    <t>V07.13.26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</si>
</sst>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_(&quot;$&quot;* #,##0.0_);_(&quot;$&quot;* \(#,##0.0\);_(&quot;$&quot;* &quot;-&quot;??_);_(@_)"/>
    <numFmt numFmtId="166" formatCode="_([$$-409]* #,##0.00_);_([$$-409]* \(#,##0.00\);_([$$-409]* &quot;-&quot;??_);_(@_)"/>
    <numFmt numFmtId="167" formatCode="_(* #,##0_);_(* \(#,##0\);_(* &quot;-&quot;??_);_(@_)"/>
  </numFmts>
  <fonts count="40"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
      <i/>
      <sz val="11"/>
      <name val="Aptos Narrow"/>
      <family val="2"/>
      <scheme val="minor"/>
    </font>
    <font>
      <b/>
      <i/>
      <sz val="11"/>
      <color theme="1"/>
      <name val="Aptos Narrow"/>
      <family val="2"/>
      <scheme val="minor"/>
    </font>
    <font>
      <i/>
      <sz val="11"/>
      <color theme="1"/>
      <name val="Aptos Narrow"/>
      <family val="2"/>
      <scheme val="minor"/>
    </font>
    <font>
      <b/>
      <sz val="16"/>
      <color theme="1"/>
      <name val="Aptos Narrow"/>
      <family val="2"/>
      <scheme val="minor"/>
    </font>
    <font>
      <i/>
      <sz val="10"/>
      <color theme="1"/>
      <name val="Aptos Narrow"/>
      <family val="2"/>
      <scheme val="minor"/>
    </font>
    <font>
      <b/>
      <i/>
      <sz val="11"/>
      <name val="Aptos Narrow"/>
      <family val="2"/>
      <scheme val="minor"/>
    </font>
    <font>
      <b/>
      <sz val="11"/>
      <color theme="1"/>
      <name val="Calibri"/>
      <family val="2"/>
    </font>
    <font>
      <sz val="11"/>
      <color theme="1"/>
      <name val="Calibri"/>
      <family val="2"/>
    </font>
    <font>
      <b/>
      <sz val="11"/>
      <color rgb="FFFF0000"/>
      <name val="Calibri"/>
      <family val="2"/>
    </font>
    <font>
      <sz val="11"/>
      <name val="Calibri"/>
      <family val="2"/>
    </font>
    <font>
      <b/>
      <sz val="11"/>
      <name val="Calibri"/>
      <family val="2"/>
    </font>
    <font>
      <sz val="11"/>
      <color rgb="FFFF0000"/>
      <name val="Calibri"/>
      <family val="2"/>
    </font>
    <font>
      <b/>
      <sz val="14"/>
      <color theme="0"/>
      <name val="Aptos Narrow"/>
      <family val="2"/>
      <scheme val="minor"/>
    </font>
    <font>
      <sz val="10"/>
      <color rgb="FF3F5666"/>
      <name val="Arial"/>
      <family val="2"/>
    </font>
    <font>
      <sz val="9"/>
      <color indexed="81"/>
      <name val="Tahoma"/>
      <family val="2"/>
    </font>
    <font>
      <b/>
      <sz val="9"/>
      <color indexed="81"/>
      <name val="Tahoma"/>
      <family val="2"/>
    </font>
    <font>
      <u/>
      <sz val="11"/>
      <color theme="10"/>
      <name val="Aptos Narrow"/>
      <family val="2"/>
      <scheme val="minor"/>
    </font>
    <font>
      <b/>
      <u/>
      <sz val="11"/>
      <color theme="1"/>
      <name val="Aptos Narrow"/>
      <family val="2"/>
      <scheme val="minor"/>
    </font>
    <font>
      <i/>
      <u/>
      <sz val="11"/>
      <color theme="1"/>
      <name val="Aptos Narrow"/>
      <family val="2"/>
      <scheme val="minor"/>
    </font>
    <font>
      <b/>
      <sz val="15"/>
      <color theme="1"/>
      <name val="Aptos Narrow"/>
      <family val="2"/>
      <scheme val="minor"/>
    </font>
    <font>
      <sz val="11"/>
      <color rgb="FFED0000"/>
      <name val="Aptos Narrow"/>
      <family val="2"/>
      <scheme val="minor"/>
    </font>
    <font>
      <b/>
      <sz val="11"/>
      <color rgb="FFED0000"/>
      <name val="Calibri"/>
      <family val="2"/>
    </font>
    <font>
      <b/>
      <sz val="14"/>
      <color rgb="FFED0000"/>
      <name val="Aptos Narrow"/>
      <family val="2"/>
      <scheme val="minor"/>
    </font>
    <font>
      <b/>
      <i/>
      <sz val="11"/>
      <color theme="1"/>
      <name val="Calibri"/>
      <family val="2"/>
    </font>
    <font>
      <b/>
      <sz val="20"/>
      <color rgb="FFED0000"/>
      <name val="Aptos Narrow"/>
      <family val="2"/>
      <scheme val="minor"/>
    </font>
    <font>
      <sz val="11"/>
      <color theme="0" tint="-0.249977111117893"/>
      <name val="Aptos Narrow"/>
      <family val="2"/>
      <scheme val="minor"/>
    </font>
    <font>
      <b/>
      <u/>
      <sz val="11"/>
      <color theme="1"/>
      <name val="Calibri"/>
      <family val="2"/>
    </font>
    <font>
      <b/>
      <sz val="14"/>
      <color rgb="FF000000"/>
      <name val="Arial"/>
      <family val="2"/>
    </font>
    <font>
      <b/>
      <sz val="11"/>
      <color rgb="FFFF0000"/>
      <name val="Aptos Narrow"/>
      <family val="2"/>
      <scheme val="minor"/>
    </font>
    <font>
      <b/>
      <u/>
      <sz val="11"/>
      <name val="Aptos Narrow"/>
      <family val="2"/>
      <scheme val="minor"/>
    </font>
    <font>
      <b/>
      <u/>
      <sz val="12"/>
      <color theme="1"/>
      <name val="Aptos Narrow"/>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rgb="FF00206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E2EEFA"/>
        <bgColor indexed="64"/>
      </patternFill>
    </fill>
    <fill>
      <patternFill patternType="solid">
        <fgColor rgb="FFEBF3FB"/>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0"/>
      </left>
      <right style="thin">
        <color theme="0"/>
      </right>
      <top style="thin">
        <color theme="0"/>
      </top>
      <bottom style="thin">
        <color theme="1"/>
      </bottom>
      <diagonal/>
    </border>
    <border>
      <left style="thin">
        <color theme="0"/>
      </left>
      <right style="thin">
        <color theme="0"/>
      </right>
      <top/>
      <bottom style="thin">
        <color theme="0"/>
      </bottom>
      <diagonal/>
    </border>
    <border>
      <left style="thin">
        <color theme="0"/>
      </left>
      <right style="thin">
        <color theme="0"/>
      </right>
      <top style="thin">
        <color theme="0"/>
      </top>
      <bottom style="double">
        <color theme="1"/>
      </bottom>
      <diagonal/>
    </border>
    <border>
      <left/>
      <right/>
      <top/>
      <bottom style="double">
        <color theme="1"/>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style="thin">
        <color theme="0"/>
      </right>
      <top/>
      <bottom style="thin">
        <color theme="1"/>
      </bottom>
      <diagonal/>
    </border>
    <border>
      <left style="thin">
        <color theme="0"/>
      </left>
      <right style="thin">
        <color theme="0"/>
      </right>
      <top/>
      <bottom style="thin">
        <color theme="1"/>
      </bottom>
      <diagonal/>
    </border>
    <border>
      <left style="thin">
        <color theme="0"/>
      </left>
      <right style="thin">
        <color theme="1"/>
      </right>
      <top/>
      <bottom style="thin">
        <color theme="1"/>
      </bottom>
      <diagonal/>
    </border>
    <border>
      <left style="thin">
        <color theme="1"/>
      </left>
      <right style="thin">
        <color theme="0"/>
      </right>
      <top style="thin">
        <color theme="0"/>
      </top>
      <bottom style="double">
        <color theme="1"/>
      </bottom>
      <diagonal/>
    </border>
    <border>
      <left style="thin">
        <color theme="0"/>
      </left>
      <right style="thin">
        <color theme="1"/>
      </right>
      <top style="thin">
        <color theme="0"/>
      </top>
      <bottom style="double">
        <color theme="1"/>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style="thin">
        <color theme="0"/>
      </top>
      <bottom style="double">
        <color theme="1"/>
      </bottom>
      <diagonal/>
    </border>
    <border>
      <left/>
      <right style="thin">
        <color theme="0"/>
      </right>
      <top/>
      <bottom style="thin">
        <color theme="0"/>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double">
        <color theme="1"/>
      </bottom>
      <diagonal/>
    </border>
    <border>
      <left style="thin">
        <color theme="0"/>
      </left>
      <right style="thin">
        <color indexed="64"/>
      </right>
      <top style="thin">
        <color theme="0"/>
      </top>
      <bottom style="double">
        <color theme="1"/>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theme="0"/>
      </left>
      <right/>
      <top/>
      <bottom style="thin">
        <color theme="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0"/>
      </left>
      <right style="thin">
        <color theme="0"/>
      </right>
      <top/>
      <bottom style="double">
        <color theme="1"/>
      </bottom>
      <diagonal/>
    </border>
    <border>
      <left/>
      <right/>
      <top/>
      <bottom style="thin">
        <color theme="0"/>
      </bottom>
      <diagonal/>
    </border>
    <border>
      <left/>
      <right/>
      <top/>
      <bottom style="double">
        <color indexed="64"/>
      </bottom>
      <diagonal/>
    </border>
    <border>
      <left style="thin">
        <color theme="0"/>
      </left>
      <right style="thin">
        <color theme="0"/>
      </right>
      <top style="thin">
        <color theme="0"/>
      </top>
      <bottom style="double">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510">
    <xf numFmtId="0" fontId="0" fillId="0" borderId="0" xfId="0"/>
    <xf numFmtId="0" fontId="6" fillId="0" borderId="0" xfId="0" applyFont="1" applyAlignment="1">
      <alignment horizontal="center"/>
    </xf>
    <xf numFmtId="0" fontId="4" fillId="0" borderId="0" xfId="0" applyFont="1"/>
    <xf numFmtId="0" fontId="4" fillId="0" borderId="0" xfId="0" applyFont="1" applyAlignment="1">
      <alignment horizontal="center"/>
    </xf>
    <xf numFmtId="0" fontId="7" fillId="0" borderId="0" xfId="0" applyFont="1"/>
    <xf numFmtId="0" fontId="5" fillId="0" borderId="0" xfId="0" applyFont="1"/>
    <xf numFmtId="0" fontId="8" fillId="0" borderId="3" xfId="0" applyFont="1" applyBorder="1"/>
    <xf numFmtId="0" fontId="0" fillId="0" borderId="1" xfId="0" applyBorder="1"/>
    <xf numFmtId="0" fontId="3" fillId="0" borderId="0" xfId="0" applyFont="1"/>
    <xf numFmtId="0" fontId="8" fillId="0" borderId="6" xfId="0" applyFont="1" applyBorder="1"/>
    <xf numFmtId="0" fontId="0" fillId="0" borderId="0" xfId="0" applyAlignment="1">
      <alignment horizontal="left" vertical="center" wrapText="1"/>
    </xf>
    <xf numFmtId="0" fontId="0" fillId="0" borderId="4" xfId="0" applyBorder="1"/>
    <xf numFmtId="0" fontId="0" fillId="0" borderId="0" xfId="0" applyAlignment="1">
      <alignment horizontal="right"/>
    </xf>
    <xf numFmtId="0" fontId="0" fillId="0" borderId="0" xfId="0" applyAlignment="1">
      <alignment vertical="center"/>
    </xf>
    <xf numFmtId="0" fontId="0" fillId="0" borderId="0" xfId="0" applyAlignment="1">
      <alignment vertical="center" wrapText="1"/>
    </xf>
    <xf numFmtId="0" fontId="0" fillId="0" borderId="8" xfId="0" applyBorder="1"/>
    <xf numFmtId="0" fontId="0" fillId="0" borderId="3" xfId="0" applyBorder="1"/>
    <xf numFmtId="0" fontId="0" fillId="0" borderId="5" xfId="0" applyBorder="1"/>
    <xf numFmtId="0" fontId="11" fillId="0" borderId="0" xfId="0" applyFont="1"/>
    <xf numFmtId="0" fontId="8" fillId="0" borderId="0" xfId="0" applyFont="1"/>
    <xf numFmtId="0" fontId="0" fillId="0" borderId="12" xfId="0" applyBorder="1"/>
    <xf numFmtId="44" fontId="0" fillId="0" borderId="0" xfId="1" applyFont="1" applyFill="1" applyBorder="1"/>
    <xf numFmtId="0" fontId="6" fillId="0" borderId="0" xfId="0" applyFont="1"/>
    <xf numFmtId="0" fontId="6" fillId="0" borderId="0" xfId="0" applyFont="1" applyAlignment="1">
      <alignment horizontal="left"/>
    </xf>
    <xf numFmtId="0" fontId="14" fillId="0" borderId="0" xfId="0" applyFont="1"/>
    <xf numFmtId="0" fontId="4" fillId="2" borderId="0" xfId="0" applyFont="1" applyFill="1" applyAlignment="1">
      <alignment horizontal="right"/>
    </xf>
    <xf numFmtId="49" fontId="0" fillId="0" borderId="0" xfId="0" applyNumberFormat="1" applyAlignment="1">
      <alignment horizontal="right"/>
    </xf>
    <xf numFmtId="0" fontId="11" fillId="2" borderId="0" xfId="0" applyFont="1" applyFill="1" applyAlignment="1">
      <alignment horizontal="right"/>
    </xf>
    <xf numFmtId="0" fontId="8" fillId="0" borderId="11" xfId="0" applyFont="1" applyBorder="1"/>
    <xf numFmtId="0" fontId="0" fillId="2" borderId="13" xfId="0" applyFill="1" applyBorder="1"/>
    <xf numFmtId="9" fontId="0" fillId="0" borderId="13" xfId="0" applyNumberFormat="1" applyBorder="1" applyAlignment="1">
      <alignment horizontal="right"/>
    </xf>
    <xf numFmtId="0" fontId="0" fillId="0" borderId="13" xfId="0" applyBorder="1"/>
    <xf numFmtId="44" fontId="4" fillId="2" borderId="13" xfId="0" applyNumberFormat="1" applyFont="1" applyFill="1" applyBorder="1"/>
    <xf numFmtId="0" fontId="7" fillId="0" borderId="13" xfId="0" applyFont="1" applyBorder="1" applyAlignment="1">
      <alignment horizontal="left"/>
    </xf>
    <xf numFmtId="0" fontId="4" fillId="0" borderId="13" xfId="0" applyFont="1" applyBorder="1"/>
    <xf numFmtId="2" fontId="8" fillId="2" borderId="13" xfId="0" applyNumberFormat="1" applyFont="1" applyFill="1" applyBorder="1" applyAlignment="1">
      <alignment horizontal="center"/>
    </xf>
    <xf numFmtId="0" fontId="7" fillId="0" borderId="13" xfId="0" applyFont="1" applyBorder="1"/>
    <xf numFmtId="49" fontId="14" fillId="0" borderId="13" xfId="0" applyNumberFormat="1" applyFont="1" applyBorder="1" applyAlignment="1">
      <alignment horizontal="center"/>
    </xf>
    <xf numFmtId="49" fontId="8" fillId="0" borderId="13" xfId="0" applyNumberFormat="1" applyFont="1" applyBorder="1"/>
    <xf numFmtId="49" fontId="7" fillId="0" borderId="13" xfId="0" applyNumberFormat="1" applyFont="1" applyBorder="1" applyAlignment="1">
      <alignment horizontal="center"/>
    </xf>
    <xf numFmtId="0" fontId="8" fillId="0" borderId="13" xfId="0" applyFont="1" applyBorder="1"/>
    <xf numFmtId="0" fontId="4" fillId="0" borderId="13" xfId="0" applyFont="1" applyBorder="1" applyAlignment="1">
      <alignment horizontal="center"/>
    </xf>
    <xf numFmtId="0" fontId="11" fillId="2" borderId="13" xfId="0" applyFont="1" applyFill="1" applyBorder="1" applyAlignment="1">
      <alignment horizontal="right"/>
    </xf>
    <xf numFmtId="0" fontId="4" fillId="2" borderId="13" xfId="0" applyFont="1" applyFill="1" applyBorder="1"/>
    <xf numFmtId="49" fontId="8" fillId="2" borderId="13" xfId="0" applyNumberFormat="1" applyFont="1" applyFill="1" applyBorder="1" applyAlignment="1">
      <alignment horizontal="center"/>
    </xf>
    <xf numFmtId="43" fontId="4" fillId="2" borderId="0" xfId="3" applyFont="1" applyFill="1"/>
    <xf numFmtId="43" fontId="0" fillId="2" borderId="0" xfId="3" applyFont="1" applyFill="1"/>
    <xf numFmtId="43" fontId="7" fillId="2" borderId="0" xfId="3" applyFont="1" applyFill="1" applyBorder="1"/>
    <xf numFmtId="43" fontId="11" fillId="2" borderId="0" xfId="3" applyFont="1" applyFill="1"/>
    <xf numFmtId="43" fontId="0" fillId="0" borderId="0" xfId="3" applyFont="1"/>
    <xf numFmtId="0" fontId="15" fillId="0" borderId="0" xfId="0" applyFont="1"/>
    <xf numFmtId="0" fontId="16" fillId="0" borderId="0" xfId="0" applyFont="1"/>
    <xf numFmtId="39" fontId="16" fillId="0" borderId="0" xfId="1" applyNumberFormat="1" applyFont="1" applyFill="1"/>
    <xf numFmtId="39" fontId="16" fillId="0" borderId="0" xfId="0" applyNumberFormat="1" applyFont="1"/>
    <xf numFmtId="39" fontId="15" fillId="0" borderId="0" xfId="0" applyNumberFormat="1" applyFont="1"/>
    <xf numFmtId="0" fontId="16" fillId="0" borderId="1" xfId="0" applyFont="1" applyBorder="1"/>
    <xf numFmtId="0" fontId="18" fillId="0" borderId="0" xfId="0" applyFont="1"/>
    <xf numFmtId="0" fontId="19" fillId="0" borderId="0" xfId="0" applyFont="1"/>
    <xf numFmtId="1" fontId="18" fillId="0" borderId="0" xfId="0" applyNumberFormat="1" applyFont="1"/>
    <xf numFmtId="0" fontId="15" fillId="0" borderId="0" xfId="0" applyFont="1" applyAlignment="1">
      <alignment horizontal="right"/>
    </xf>
    <xf numFmtId="39" fontId="20" fillId="0" borderId="0" xfId="1" applyNumberFormat="1" applyFont="1" applyFill="1"/>
    <xf numFmtId="49" fontId="16" fillId="0" borderId="0" xfId="0" applyNumberFormat="1" applyFont="1"/>
    <xf numFmtId="0" fontId="16" fillId="0" borderId="0" xfId="0" applyFont="1" applyAlignment="1">
      <alignment horizontal="center"/>
    </xf>
    <xf numFmtId="49" fontId="16" fillId="0" borderId="0" xfId="0" applyNumberFormat="1" applyFont="1" applyAlignment="1">
      <alignment horizontal="center"/>
    </xf>
    <xf numFmtId="39" fontId="15" fillId="0" borderId="0" xfId="1" applyNumberFormat="1" applyFont="1" applyFill="1"/>
    <xf numFmtId="49" fontId="15" fillId="0" borderId="0" xfId="0" applyNumberFormat="1" applyFont="1"/>
    <xf numFmtId="0" fontId="21" fillId="3" borderId="15" xfId="0" applyFont="1" applyFill="1" applyBorder="1"/>
    <xf numFmtId="0" fontId="21" fillId="3" borderId="16" xfId="0" applyFont="1" applyFill="1" applyBorder="1"/>
    <xf numFmtId="0" fontId="21" fillId="3" borderId="17" xfId="0" applyFont="1" applyFill="1" applyBorder="1"/>
    <xf numFmtId="0" fontId="21" fillId="3" borderId="2" xfId="0" applyFont="1" applyFill="1" applyBorder="1" applyAlignment="1">
      <alignment horizontal="left"/>
    </xf>
    <xf numFmtId="49" fontId="7" fillId="0" borderId="13" xfId="0" applyNumberFormat="1" applyFont="1" applyBorder="1" applyAlignment="1">
      <alignment horizontal="right"/>
    </xf>
    <xf numFmtId="43" fontId="0" fillId="2" borderId="13" xfId="3" applyFont="1" applyFill="1" applyBorder="1"/>
    <xf numFmtId="43" fontId="4" fillId="2" borderId="13" xfId="3" applyFont="1" applyFill="1" applyBorder="1"/>
    <xf numFmtId="43" fontId="8" fillId="2" borderId="13" xfId="3" applyFont="1" applyFill="1" applyBorder="1"/>
    <xf numFmtId="0" fontId="4" fillId="0" borderId="19" xfId="0" applyFont="1" applyBorder="1" applyAlignment="1">
      <alignment horizontal="left" vertical="center"/>
    </xf>
    <xf numFmtId="0" fontId="4" fillId="2" borderId="19" xfId="0" applyFont="1" applyFill="1" applyBorder="1" applyAlignment="1">
      <alignment horizontal="right"/>
    </xf>
    <xf numFmtId="43" fontId="4" fillId="2" borderId="19" xfId="3" applyFont="1" applyFill="1" applyBorder="1"/>
    <xf numFmtId="0" fontId="0" fillId="2" borderId="18" xfId="0" applyFill="1" applyBorder="1"/>
    <xf numFmtId="43" fontId="8" fillId="2" borderId="20" xfId="3" applyFont="1" applyFill="1" applyBorder="1"/>
    <xf numFmtId="43" fontId="4" fillId="2" borderId="20" xfId="3" applyFont="1" applyFill="1" applyBorder="1"/>
    <xf numFmtId="43" fontId="0" fillId="2" borderId="21" xfId="3" applyFont="1" applyFill="1" applyBorder="1"/>
    <xf numFmtId="43" fontId="11" fillId="2" borderId="13" xfId="3" applyFont="1" applyFill="1" applyBorder="1"/>
    <xf numFmtId="43" fontId="0" fillId="0" borderId="13" xfId="3" applyFont="1" applyBorder="1"/>
    <xf numFmtId="0" fontId="4" fillId="2" borderId="24" xfId="0" applyFont="1" applyFill="1" applyBorder="1" applyAlignment="1">
      <alignment horizontal="right"/>
    </xf>
    <xf numFmtId="0" fontId="4" fillId="2" borderId="29" xfId="0" applyFont="1" applyFill="1" applyBorder="1" applyAlignment="1">
      <alignment horizontal="right"/>
    </xf>
    <xf numFmtId="0" fontId="4" fillId="2" borderId="19" xfId="0" applyFont="1" applyFill="1" applyBorder="1"/>
    <xf numFmtId="0" fontId="4" fillId="2" borderId="20" xfId="0" applyFont="1" applyFill="1" applyBorder="1"/>
    <xf numFmtId="44" fontId="4" fillId="2" borderId="20" xfId="0" applyNumberFormat="1" applyFont="1" applyFill="1" applyBorder="1"/>
    <xf numFmtId="0" fontId="4" fillId="0" borderId="31" xfId="0" applyFont="1" applyBorder="1" applyAlignment="1">
      <alignment horizontal="right"/>
    </xf>
    <xf numFmtId="44" fontId="4" fillId="2" borderId="25" xfId="0" applyNumberFormat="1" applyFont="1" applyFill="1" applyBorder="1"/>
    <xf numFmtId="44" fontId="4" fillId="2" borderId="30" xfId="0" applyNumberFormat="1" applyFont="1" applyFill="1" applyBorder="1"/>
    <xf numFmtId="43" fontId="11" fillId="2" borderId="13" xfId="3" applyFont="1" applyFill="1" applyBorder="1" applyAlignment="1">
      <alignment horizontal="right"/>
    </xf>
    <xf numFmtId="165" fontId="11" fillId="2" borderId="13" xfId="1" applyNumberFormat="1" applyFont="1" applyFill="1" applyBorder="1" applyAlignment="1">
      <alignment horizontal="right"/>
    </xf>
    <xf numFmtId="43" fontId="4" fillId="0" borderId="13" xfId="3" applyFont="1" applyFill="1" applyBorder="1"/>
    <xf numFmtId="43" fontId="7" fillId="2" borderId="19" xfId="3" applyFont="1" applyFill="1" applyBorder="1"/>
    <xf numFmtId="43" fontId="0" fillId="0" borderId="13" xfId="3" applyFont="1" applyFill="1" applyBorder="1"/>
    <xf numFmtId="0" fontId="4" fillId="8" borderId="13" xfId="0" applyFont="1" applyFill="1" applyBorder="1" applyAlignment="1">
      <alignment horizontal="right" indent="1"/>
    </xf>
    <xf numFmtId="0" fontId="4" fillId="2" borderId="13" xfId="0" applyFont="1" applyFill="1" applyBorder="1" applyAlignment="1">
      <alignment horizontal="right" indent="1"/>
    </xf>
    <xf numFmtId="0" fontId="0" fillId="2" borderId="13" xfId="0" applyFill="1" applyBorder="1" applyAlignment="1">
      <alignment horizontal="right" indent="1"/>
    </xf>
    <xf numFmtId="0" fontId="0" fillId="2" borderId="18" xfId="0" applyFill="1" applyBorder="1" applyAlignment="1">
      <alignment horizontal="right" indent="1"/>
    </xf>
    <xf numFmtId="0" fontId="4" fillId="2" borderId="19" xfId="0" applyFont="1" applyFill="1" applyBorder="1" applyAlignment="1">
      <alignment horizontal="right" indent="1"/>
    </xf>
    <xf numFmtId="0" fontId="0" fillId="0" borderId="18" xfId="0" applyBorder="1"/>
    <xf numFmtId="0" fontId="10" fillId="0" borderId="23" xfId="0" applyFont="1" applyBorder="1"/>
    <xf numFmtId="0" fontId="2" fillId="3" borderId="13" xfId="0" applyFont="1" applyFill="1" applyBorder="1" applyAlignment="1">
      <alignment horizontal="left"/>
    </xf>
    <xf numFmtId="0" fontId="2" fillId="3" borderId="13" xfId="0" applyFont="1" applyFill="1" applyBorder="1" applyAlignment="1">
      <alignment horizontal="center"/>
    </xf>
    <xf numFmtId="0" fontId="4" fillId="9" borderId="26" xfId="0" applyFont="1" applyFill="1" applyBorder="1" applyAlignment="1">
      <alignment horizontal="right"/>
    </xf>
    <xf numFmtId="166" fontId="4" fillId="9" borderId="27" xfId="1" applyNumberFormat="1" applyFont="1" applyFill="1" applyBorder="1"/>
    <xf numFmtId="44" fontId="4" fillId="9" borderId="28" xfId="0" applyNumberFormat="1" applyFont="1" applyFill="1" applyBorder="1"/>
    <xf numFmtId="0" fontId="21" fillId="3" borderId="9" xfId="0" applyFont="1" applyFill="1" applyBorder="1"/>
    <xf numFmtId="0" fontId="21" fillId="3" borderId="10" xfId="0" applyFont="1" applyFill="1" applyBorder="1"/>
    <xf numFmtId="0" fontId="21" fillId="3" borderId="7" xfId="0" applyFont="1" applyFill="1" applyBorder="1"/>
    <xf numFmtId="0" fontId="6" fillId="0" borderId="0" xfId="0" applyFont="1" applyAlignment="1">
      <alignment horizontal="right"/>
    </xf>
    <xf numFmtId="0" fontId="6" fillId="0" borderId="4" xfId="0" applyFont="1" applyBorder="1"/>
    <xf numFmtId="0" fontId="0" fillId="0" borderId="11" xfId="0" applyBorder="1"/>
    <xf numFmtId="0" fontId="7" fillId="0" borderId="11" xfId="0" applyFont="1" applyBorder="1"/>
    <xf numFmtId="49" fontId="6" fillId="0" borderId="0" xfId="0" applyNumberFormat="1" applyFont="1" applyAlignment="1">
      <alignment horizontal="right"/>
    </xf>
    <xf numFmtId="39" fontId="16" fillId="0" borderId="4" xfId="0" applyNumberFormat="1" applyFont="1" applyBorder="1"/>
    <xf numFmtId="0" fontId="4" fillId="0" borderId="11" xfId="0" applyFont="1" applyBorder="1"/>
    <xf numFmtId="49" fontId="0" fillId="0" borderId="1" xfId="0" applyNumberFormat="1" applyBorder="1" applyAlignment="1">
      <alignment horizontal="right"/>
    </xf>
    <xf numFmtId="0" fontId="0" fillId="4" borderId="0" xfId="0" applyFill="1"/>
    <xf numFmtId="0" fontId="0" fillId="4" borderId="6" xfId="0" applyFill="1" applyBorder="1"/>
    <xf numFmtId="0" fontId="0" fillId="0" borderId="0" xfId="0" applyAlignment="1">
      <alignment horizontal="left"/>
    </xf>
    <xf numFmtId="0" fontId="4" fillId="2" borderId="34" xfId="0" applyFont="1" applyFill="1" applyBorder="1" applyAlignment="1">
      <alignment horizontal="right" indent="1"/>
    </xf>
    <xf numFmtId="0" fontId="4" fillId="2" borderId="35" xfId="0" applyFont="1" applyFill="1" applyBorder="1" applyAlignment="1">
      <alignment horizontal="right" indent="1"/>
    </xf>
    <xf numFmtId="0" fontId="4" fillId="2" borderId="36" xfId="0" applyFont="1" applyFill="1" applyBorder="1" applyAlignment="1">
      <alignment horizontal="right" indent="1"/>
    </xf>
    <xf numFmtId="0" fontId="4" fillId="0" borderId="33" xfId="0" applyFont="1" applyBorder="1" applyAlignment="1">
      <alignment horizontal="left" vertical="center"/>
    </xf>
    <xf numFmtId="0" fontId="5" fillId="10" borderId="0" xfId="0" applyFont="1" applyFill="1"/>
    <xf numFmtId="0" fontId="0" fillId="10" borderId="0" xfId="0" applyFill="1"/>
    <xf numFmtId="0" fontId="4" fillId="10" borderId="0" xfId="0" applyFont="1" applyFill="1"/>
    <xf numFmtId="0" fontId="13" fillId="10" borderId="0" xfId="0" applyFont="1" applyFill="1" applyAlignment="1">
      <alignment horizontal="right"/>
    </xf>
    <xf numFmtId="0" fontId="7" fillId="10" borderId="0" xfId="0" applyFont="1" applyFill="1"/>
    <xf numFmtId="0" fontId="4" fillId="10" borderId="0" xfId="0" applyFont="1" applyFill="1" applyAlignment="1">
      <alignment horizontal="center"/>
    </xf>
    <xf numFmtId="0" fontId="8" fillId="10" borderId="0" xfId="0" applyFont="1" applyFill="1"/>
    <xf numFmtId="0" fontId="8" fillId="10" borderId="0" xfId="0" applyFont="1" applyFill="1" applyAlignment="1">
      <alignment horizontal="center"/>
    </xf>
    <xf numFmtId="0" fontId="7" fillId="10" borderId="0" xfId="0" applyFont="1" applyFill="1" applyAlignment="1">
      <alignment horizontal="center"/>
    </xf>
    <xf numFmtId="0" fontId="0" fillId="10" borderId="0" xfId="0" applyFill="1" applyAlignment="1">
      <alignment horizontal="right"/>
    </xf>
    <xf numFmtId="43" fontId="0" fillId="10" borderId="0" xfId="3" applyFont="1" applyFill="1"/>
    <xf numFmtId="0" fontId="7" fillId="10" borderId="13" xfId="0" applyFont="1" applyFill="1" applyBorder="1"/>
    <xf numFmtId="49" fontId="0" fillId="10" borderId="0" xfId="0" applyNumberFormat="1" applyFill="1"/>
    <xf numFmtId="43" fontId="4" fillId="10" borderId="0" xfId="3" applyFont="1" applyFill="1"/>
    <xf numFmtId="0" fontId="4" fillId="10" borderId="0" xfId="0" applyFont="1" applyFill="1" applyAlignment="1">
      <alignment horizontal="left"/>
    </xf>
    <xf numFmtId="44" fontId="4" fillId="10" borderId="0" xfId="0" applyNumberFormat="1" applyFont="1" applyFill="1"/>
    <xf numFmtId="0" fontId="4" fillId="10" borderId="0" xfId="0" applyFont="1" applyFill="1" applyAlignment="1">
      <alignment horizontal="right"/>
    </xf>
    <xf numFmtId="166" fontId="0" fillId="10" borderId="0" xfId="1" applyNumberFormat="1" applyFont="1" applyFill="1" applyBorder="1"/>
    <xf numFmtId="166" fontId="0" fillId="10" borderId="0" xfId="0" applyNumberFormat="1" applyFill="1"/>
    <xf numFmtId="14" fontId="11" fillId="10" borderId="0" xfId="0" applyNumberFormat="1" applyFont="1" applyFill="1"/>
    <xf numFmtId="0" fontId="6" fillId="10" borderId="0" xfId="0" applyFont="1" applyFill="1" applyAlignment="1">
      <alignment horizontal="center"/>
    </xf>
    <xf numFmtId="0" fontId="7" fillId="10" borderId="0" xfId="0" applyFont="1" applyFill="1" applyAlignment="1">
      <alignment horizontal="left"/>
    </xf>
    <xf numFmtId="44" fontId="0" fillId="10" borderId="0" xfId="1" applyFont="1" applyFill="1" applyBorder="1"/>
    <xf numFmtId="0" fontId="10" fillId="0" borderId="39" xfId="0" applyFont="1" applyBorder="1"/>
    <xf numFmtId="43" fontId="4" fillId="2" borderId="40" xfId="3" applyFont="1" applyFill="1" applyBorder="1"/>
    <xf numFmtId="0" fontId="0" fillId="0" borderId="41" xfId="0" applyBorder="1" applyAlignment="1">
      <alignment horizontal="right"/>
    </xf>
    <xf numFmtId="43" fontId="0" fillId="0" borderId="40" xfId="3" applyFont="1" applyBorder="1"/>
    <xf numFmtId="0" fontId="4" fillId="2" borderId="41" xfId="0" applyFont="1" applyFill="1" applyBorder="1" applyAlignment="1">
      <alignment horizontal="right"/>
    </xf>
    <xf numFmtId="0" fontId="4" fillId="2" borderId="42" xfId="0" applyFont="1" applyFill="1" applyBorder="1" applyAlignment="1">
      <alignment horizontal="right"/>
    </xf>
    <xf numFmtId="43" fontId="4" fillId="2" borderId="43" xfId="3" applyFont="1" applyFill="1" applyBorder="1"/>
    <xf numFmtId="0" fontId="4" fillId="5" borderId="44" xfId="0" applyFont="1" applyFill="1" applyBorder="1" applyAlignment="1">
      <alignment horizontal="right"/>
    </xf>
    <xf numFmtId="43" fontId="4" fillId="5" borderId="45" xfId="3" applyFont="1" applyFill="1" applyBorder="1"/>
    <xf numFmtId="43" fontId="4" fillId="5" borderId="46" xfId="3" applyFont="1" applyFill="1" applyBorder="1"/>
    <xf numFmtId="0" fontId="4" fillId="2" borderId="48" xfId="0" applyFont="1" applyFill="1" applyBorder="1" applyAlignment="1">
      <alignment horizontal="right"/>
    </xf>
    <xf numFmtId="39" fontId="15" fillId="0" borderId="1" xfId="0" applyNumberFormat="1" applyFont="1" applyBorder="1"/>
    <xf numFmtId="49" fontId="15" fillId="0" borderId="1" xfId="0" applyNumberFormat="1" applyFont="1" applyBorder="1"/>
    <xf numFmtId="39" fontId="15" fillId="0" borderId="1" xfId="1" applyNumberFormat="1" applyFont="1" applyFill="1" applyBorder="1"/>
    <xf numFmtId="0" fontId="16" fillId="6" borderId="3" xfId="0" applyFont="1" applyFill="1" applyBorder="1"/>
    <xf numFmtId="0" fontId="21" fillId="3" borderId="6" xfId="0" applyFont="1" applyFill="1" applyBorder="1" applyAlignment="1">
      <alignment horizontal="left"/>
    </xf>
    <xf numFmtId="0" fontId="0" fillId="0" borderId="5" xfId="0" applyBorder="1" applyAlignment="1">
      <alignment horizontal="center"/>
    </xf>
    <xf numFmtId="0" fontId="0" fillId="0" borderId="2" xfId="0" applyBorder="1" applyAlignment="1">
      <alignment horizontal="center"/>
    </xf>
    <xf numFmtId="0" fontId="0" fillId="0" borderId="2" xfId="0" applyBorder="1"/>
    <xf numFmtId="0" fontId="0" fillId="0" borderId="6" xfId="0" applyBorder="1" applyAlignment="1">
      <alignment horizontal="center"/>
    </xf>
    <xf numFmtId="0" fontId="0" fillId="0" borderId="6" xfId="0" applyBorder="1" applyAlignment="1">
      <alignment wrapText="1"/>
    </xf>
    <xf numFmtId="0" fontId="0" fillId="0" borderId="2" xfId="0" applyBorder="1" applyAlignment="1">
      <alignment wrapText="1"/>
    </xf>
    <xf numFmtId="0" fontId="0" fillId="0" borderId="5" xfId="0" applyBorder="1" applyAlignment="1">
      <alignment wrapText="1"/>
    </xf>
    <xf numFmtId="0" fontId="0" fillId="0" borderId="2" xfId="0" applyBorder="1" applyAlignment="1">
      <alignment horizontal="left" wrapText="1"/>
    </xf>
    <xf numFmtId="0" fontId="0" fillId="0" borderId="5" xfId="0" applyBorder="1" applyAlignment="1">
      <alignment horizontal="left" wrapText="1"/>
    </xf>
    <xf numFmtId="39" fontId="4" fillId="0" borderId="0" xfId="0" applyNumberFormat="1" applyFont="1"/>
    <xf numFmtId="0" fontId="28" fillId="0" borderId="0" xfId="0" applyFont="1"/>
    <xf numFmtId="0" fontId="16" fillId="0" borderId="0" xfId="0" applyFont="1" applyAlignment="1">
      <alignment horizontal="left"/>
    </xf>
    <xf numFmtId="43" fontId="16" fillId="0" borderId="0" xfId="3" applyFont="1" applyFill="1"/>
    <xf numFmtId="43" fontId="4" fillId="0" borderId="50" xfId="3" applyFont="1" applyBorder="1"/>
    <xf numFmtId="0" fontId="15" fillId="9" borderId="0" xfId="0" applyFont="1" applyFill="1"/>
    <xf numFmtId="0" fontId="0" fillId="9" borderId="0" xfId="0" applyFill="1"/>
    <xf numFmtId="39" fontId="15" fillId="9" borderId="0" xfId="0" applyNumberFormat="1" applyFont="1" applyFill="1"/>
    <xf numFmtId="39" fontId="15" fillId="9" borderId="0" xfId="1" applyNumberFormat="1" applyFont="1" applyFill="1" applyBorder="1"/>
    <xf numFmtId="0" fontId="4" fillId="9" borderId="0" xfId="0" applyFont="1" applyFill="1"/>
    <xf numFmtId="0" fontId="0" fillId="9" borderId="0" xfId="0" applyFill="1" applyAlignment="1">
      <alignment horizontal="left"/>
    </xf>
    <xf numFmtId="43" fontId="0" fillId="0" borderId="0" xfId="3" applyFont="1" applyFill="1"/>
    <xf numFmtId="0" fontId="0" fillId="8" borderId="37" xfId="0" applyFill="1" applyBorder="1" applyAlignment="1">
      <alignment horizontal="center"/>
    </xf>
    <xf numFmtId="0" fontId="0" fillId="8" borderId="2" xfId="0" applyFill="1" applyBorder="1" applyAlignment="1">
      <alignment horizontal="center"/>
    </xf>
    <xf numFmtId="39" fontId="30" fillId="0" borderId="6" xfId="0" applyNumberFormat="1" applyFont="1" applyBorder="1"/>
    <xf numFmtId="0" fontId="0" fillId="0" borderId="0" xfId="0" applyAlignment="1">
      <alignment vertical="top" wrapText="1"/>
    </xf>
    <xf numFmtId="0" fontId="0" fillId="0" borderId="0" xfId="0" applyAlignment="1">
      <alignment vertical="top"/>
    </xf>
    <xf numFmtId="0" fontId="4" fillId="11" borderId="0" xfId="0" applyFont="1" applyFill="1"/>
    <xf numFmtId="43" fontId="4" fillId="11" borderId="0" xfId="0" applyNumberFormat="1" applyFont="1" applyFill="1"/>
    <xf numFmtId="43" fontId="4" fillId="0" borderId="0" xfId="3" applyFont="1"/>
    <xf numFmtId="43" fontId="15" fillId="0" borderId="37" xfId="3" applyFont="1" applyFill="1" applyBorder="1" applyAlignment="1">
      <alignment horizontal="right"/>
    </xf>
    <xf numFmtId="0" fontId="32" fillId="0" borderId="51" xfId="0" applyFont="1" applyBorder="1"/>
    <xf numFmtId="0" fontId="33" fillId="10" borderId="0" xfId="0" applyFont="1" applyFill="1" applyAlignment="1">
      <alignment horizontal="center" vertical="center"/>
    </xf>
    <xf numFmtId="14" fontId="13" fillId="10" borderId="0" xfId="0" applyNumberFormat="1" applyFont="1" applyFill="1" applyAlignment="1">
      <alignment horizontal="right" vertical="center"/>
    </xf>
    <xf numFmtId="0" fontId="8" fillId="0" borderId="13" xfId="0" applyFont="1" applyBorder="1" applyAlignment="1">
      <alignment vertical="center" wrapText="1"/>
    </xf>
    <xf numFmtId="49" fontId="8" fillId="10" borderId="0" xfId="0" applyNumberFormat="1" applyFont="1" applyFill="1" applyAlignment="1">
      <alignment horizontal="right"/>
    </xf>
    <xf numFmtId="1" fontId="8" fillId="2" borderId="19" xfId="0" applyNumberFormat="1" applyFont="1" applyFill="1" applyBorder="1" applyAlignment="1">
      <alignment horizontal="center"/>
    </xf>
    <xf numFmtId="0" fontId="7" fillId="10" borderId="0" xfId="0" applyFont="1" applyFill="1" applyAlignment="1">
      <alignment horizontal="right"/>
    </xf>
    <xf numFmtId="0" fontId="7" fillId="3" borderId="13" xfId="0" applyFont="1" applyFill="1" applyBorder="1" applyAlignment="1">
      <alignment horizontal="left"/>
    </xf>
    <xf numFmtId="0" fontId="7" fillId="0" borderId="13" xfId="0" applyFont="1" applyBorder="1" applyAlignment="1">
      <alignment horizontal="center"/>
    </xf>
    <xf numFmtId="0" fontId="8" fillId="0" borderId="49" xfId="0" applyFont="1" applyBorder="1"/>
    <xf numFmtId="0" fontId="7" fillId="0" borderId="31" xfId="0" applyFont="1" applyBorder="1"/>
    <xf numFmtId="0" fontId="8" fillId="0" borderId="31" xfId="0" applyFont="1" applyBorder="1"/>
    <xf numFmtId="44" fontId="16" fillId="0" borderId="0" xfId="1" applyFont="1" applyFill="1" applyBorder="1"/>
    <xf numFmtId="49" fontId="16" fillId="0" borderId="0" xfId="0" applyNumberFormat="1" applyFont="1" applyAlignment="1">
      <alignment wrapText="1"/>
    </xf>
    <xf numFmtId="49" fontId="16" fillId="0" borderId="0" xfId="0" applyNumberFormat="1" applyFont="1" applyAlignment="1">
      <alignment vertical="center" wrapText="1"/>
    </xf>
    <xf numFmtId="39" fontId="15" fillId="11" borderId="0" xfId="1" applyNumberFormat="1" applyFont="1" applyFill="1"/>
    <xf numFmtId="0" fontId="4" fillId="0" borderId="0" xfId="0" applyFont="1" applyAlignment="1">
      <alignment horizontal="left"/>
    </xf>
    <xf numFmtId="0" fontId="15" fillId="11" borderId="0" xfId="0" applyFont="1" applyFill="1"/>
    <xf numFmtId="0" fontId="2" fillId="3" borderId="37" xfId="0" applyFont="1" applyFill="1" applyBorder="1"/>
    <xf numFmtId="0" fontId="5" fillId="3" borderId="50" xfId="0" applyFont="1" applyFill="1" applyBorder="1"/>
    <xf numFmtId="0" fontId="5" fillId="3" borderId="51" xfId="0" applyFont="1" applyFill="1" applyBorder="1"/>
    <xf numFmtId="0" fontId="2" fillId="3" borderId="2" xfId="0" applyFont="1" applyFill="1" applyBorder="1" applyAlignment="1">
      <alignment wrapText="1"/>
    </xf>
    <xf numFmtId="0" fontId="0" fillId="8" borderId="0" xfId="0" applyFill="1"/>
    <xf numFmtId="0" fontId="8" fillId="8" borderId="0" xfId="0" applyFont="1" applyFill="1"/>
    <xf numFmtId="0" fontId="0" fillId="8" borderId="13" xfId="0" applyFill="1" applyBorder="1" applyAlignment="1">
      <alignment horizontal="right"/>
    </xf>
    <xf numFmtId="0" fontId="0" fillId="8" borderId="13" xfId="0" applyFill="1" applyBorder="1"/>
    <xf numFmtId="43" fontId="8" fillId="2" borderId="0" xfId="3" applyFont="1" applyFill="1" applyAlignment="1">
      <alignment horizontal="center" wrapText="1"/>
    </xf>
    <xf numFmtId="0" fontId="0" fillId="0" borderId="53" xfId="0" applyBorder="1"/>
    <xf numFmtId="14" fontId="0" fillId="0" borderId="0" xfId="0" applyNumberFormat="1"/>
    <xf numFmtId="14" fontId="0" fillId="5" borderId="0" xfId="0" applyNumberFormat="1" applyFill="1"/>
    <xf numFmtId="0" fontId="0" fillId="0" borderId="55" xfId="0" applyBorder="1"/>
    <xf numFmtId="0" fontId="0" fillId="0" borderId="56" xfId="0" applyBorder="1"/>
    <xf numFmtId="0" fontId="8" fillId="0" borderId="52" xfId="0" applyFont="1" applyBorder="1"/>
    <xf numFmtId="0" fontId="0" fillId="0" borderId="52" xfId="0" applyBorder="1" applyAlignment="1">
      <alignment horizontal="left"/>
    </xf>
    <xf numFmtId="0" fontId="0" fillId="0" borderId="54" xfId="0" applyBorder="1" applyAlignment="1">
      <alignment horizontal="left"/>
    </xf>
    <xf numFmtId="0" fontId="10" fillId="2" borderId="13" xfId="0" applyFont="1" applyFill="1" applyBorder="1" applyAlignment="1">
      <alignment horizontal="right" indent="1"/>
    </xf>
    <xf numFmtId="39" fontId="15" fillId="0" borderId="3" xfId="0" applyNumberFormat="1" applyFont="1" applyBorder="1" applyAlignment="1">
      <alignment horizontal="left" wrapText="1"/>
    </xf>
    <xf numFmtId="39" fontId="15" fillId="0" borderId="5" xfId="0" applyNumberFormat="1" applyFont="1" applyBorder="1" applyAlignment="1">
      <alignment horizontal="left" wrapText="1"/>
    </xf>
    <xf numFmtId="0" fontId="12" fillId="10" borderId="0" xfId="0" applyFont="1" applyFill="1" applyAlignment="1">
      <alignment horizontal="center" vertical="center"/>
    </xf>
    <xf numFmtId="43" fontId="0" fillId="2" borderId="58" xfId="3" applyFont="1" applyFill="1" applyBorder="1"/>
    <xf numFmtId="49" fontId="0" fillId="0" borderId="0" xfId="0" applyNumberFormat="1"/>
    <xf numFmtId="0" fontId="15" fillId="0" borderId="15" xfId="0" applyFont="1" applyBorder="1"/>
    <xf numFmtId="0" fontId="16" fillId="0" borderId="16" xfId="0" applyFont="1" applyBorder="1"/>
    <xf numFmtId="0" fontId="16" fillId="0" borderId="17" xfId="0" applyFont="1" applyBorder="1"/>
    <xf numFmtId="0" fontId="15" fillId="0" borderId="52" xfId="0" applyFont="1" applyBorder="1"/>
    <xf numFmtId="0" fontId="16" fillId="0" borderId="53" xfId="0" applyFont="1" applyBorder="1"/>
    <xf numFmtId="0" fontId="19" fillId="0" borderId="54" xfId="0" applyFont="1" applyBorder="1"/>
    <xf numFmtId="0" fontId="16" fillId="0" borderId="55" xfId="0" applyFont="1" applyBorder="1"/>
    <xf numFmtId="0" fontId="16" fillId="0" borderId="56" xfId="0" applyFont="1" applyBorder="1"/>
    <xf numFmtId="49" fontId="0" fillId="0" borderId="0" xfId="0" applyNumberFormat="1" applyAlignment="1">
      <alignment horizontal="left"/>
    </xf>
    <xf numFmtId="49" fontId="16" fillId="0" borderId="0" xfId="0" applyNumberFormat="1" applyFont="1" applyAlignment="1">
      <alignment horizontal="left"/>
    </xf>
    <xf numFmtId="0" fontId="16" fillId="2" borderId="0" xfId="0" applyFont="1" applyFill="1" applyAlignment="1">
      <alignment horizontal="left"/>
    </xf>
    <xf numFmtId="0" fontId="16" fillId="2" borderId="0" xfId="0" applyFont="1" applyFill="1"/>
    <xf numFmtId="0" fontId="16" fillId="2" borderId="16" xfId="0" applyFont="1" applyFill="1" applyBorder="1" applyAlignment="1">
      <alignment horizontal="left"/>
    </xf>
    <xf numFmtId="0" fontId="16" fillId="2" borderId="16" xfId="0" applyFont="1" applyFill="1" applyBorder="1"/>
    <xf numFmtId="44" fontId="16" fillId="0" borderId="55" xfId="1" applyFont="1" applyFill="1" applyBorder="1"/>
    <xf numFmtId="44" fontId="16" fillId="0" borderId="10" xfId="1" applyFont="1" applyFill="1" applyBorder="1"/>
    <xf numFmtId="0" fontId="15" fillId="0" borderId="11" xfId="0" applyFont="1" applyBorder="1"/>
    <xf numFmtId="0" fontId="16" fillId="0" borderId="4" xfId="0" applyFont="1" applyBorder="1"/>
    <xf numFmtId="0" fontId="19" fillId="0" borderId="12" xfId="0" applyFont="1" applyBorder="1"/>
    <xf numFmtId="0" fontId="16" fillId="0" borderId="8" xfId="0" applyFont="1" applyBorder="1"/>
    <xf numFmtId="39" fontId="16" fillId="0" borderId="59" xfId="1" applyNumberFormat="1" applyFont="1" applyFill="1" applyBorder="1"/>
    <xf numFmtId="0" fontId="16" fillId="0" borderId="59" xfId="0" applyFont="1" applyBorder="1"/>
    <xf numFmtId="39" fontId="16" fillId="0" borderId="59" xfId="0" applyNumberFormat="1" applyFont="1" applyBorder="1"/>
    <xf numFmtId="44" fontId="16" fillId="0" borderId="1" xfId="1" applyFont="1" applyFill="1" applyBorder="1"/>
    <xf numFmtId="44" fontId="16" fillId="0" borderId="50" xfId="1" applyFont="1" applyFill="1" applyBorder="1"/>
    <xf numFmtId="3" fontId="34" fillId="0" borderId="0" xfId="0" applyNumberFormat="1" applyFont="1"/>
    <xf numFmtId="0" fontId="22" fillId="0" borderId="0" xfId="0" applyFont="1" applyAlignment="1">
      <alignment vertical="center" wrapText="1"/>
    </xf>
    <xf numFmtId="14" fontId="34" fillId="0" borderId="0" xfId="0" applyNumberFormat="1" applyFont="1"/>
    <xf numFmtId="10" fontId="0" fillId="0" borderId="0" xfId="2" applyNumberFormat="1" applyFont="1" applyBorder="1"/>
    <xf numFmtId="0" fontId="0" fillId="5" borderId="0" xfId="0" applyFill="1"/>
    <xf numFmtId="43" fontId="10" fillId="11" borderId="13" xfId="3" applyFont="1" applyFill="1" applyBorder="1"/>
    <xf numFmtId="0" fontId="2" fillId="3" borderId="10" xfId="0" applyFont="1" applyFill="1" applyBorder="1" applyAlignment="1">
      <alignment horizontal="center"/>
    </xf>
    <xf numFmtId="0" fontId="10" fillId="2" borderId="41" xfId="0" applyFont="1" applyFill="1" applyBorder="1" applyAlignment="1">
      <alignment horizontal="right"/>
    </xf>
    <xf numFmtId="43" fontId="10" fillId="2" borderId="40" xfId="3" applyFont="1" applyFill="1" applyBorder="1"/>
    <xf numFmtId="0" fontId="5" fillId="3" borderId="9" xfId="0" applyFont="1" applyFill="1" applyBorder="1"/>
    <xf numFmtId="0" fontId="2" fillId="3" borderId="7" xfId="0" applyFont="1" applyFill="1" applyBorder="1" applyAlignment="1">
      <alignment horizontal="right"/>
    </xf>
    <xf numFmtId="0" fontId="4" fillId="0" borderId="9" xfId="0" applyFont="1" applyBorder="1"/>
    <xf numFmtId="14" fontId="27" fillId="2" borderId="7" xfId="0" applyNumberFormat="1" applyFont="1" applyFill="1" applyBorder="1" applyAlignment="1">
      <alignment horizontal="right"/>
    </xf>
    <xf numFmtId="14" fontId="27" fillId="2" borderId="4" xfId="0" applyNumberFormat="1" applyFont="1" applyFill="1" applyBorder="1" applyAlignment="1">
      <alignment horizontal="right"/>
    </xf>
    <xf numFmtId="0" fontId="4" fillId="0" borderId="12" xfId="0" applyFont="1" applyBorder="1"/>
    <xf numFmtId="43" fontId="4" fillId="2" borderId="1" xfId="3" applyFont="1" applyFill="1" applyBorder="1"/>
    <xf numFmtId="43" fontId="4" fillId="2" borderId="8" xfId="0" applyNumberFormat="1" applyFont="1" applyFill="1" applyBorder="1"/>
    <xf numFmtId="43" fontId="4" fillId="0" borderId="0" xfId="3" applyFont="1" applyFill="1" applyBorder="1"/>
    <xf numFmtId="43" fontId="4" fillId="0" borderId="4" xfId="0" applyNumberFormat="1" applyFont="1" applyBorder="1"/>
    <xf numFmtId="9" fontId="4" fillId="0" borderId="9" xfId="0" applyNumberFormat="1" applyFont="1" applyBorder="1"/>
    <xf numFmtId="9" fontId="0" fillId="0" borderId="7" xfId="0" applyNumberFormat="1" applyBorder="1"/>
    <xf numFmtId="0" fontId="0" fillId="0" borderId="0" xfId="0" applyAlignment="1">
      <alignment horizontal="center"/>
    </xf>
    <xf numFmtId="0" fontId="4" fillId="0" borderId="37" xfId="0" applyFont="1" applyBorder="1" applyAlignment="1">
      <alignment horizontal="center"/>
    </xf>
    <xf numFmtId="9" fontId="4" fillId="0" borderId="51" xfId="0" applyNumberFormat="1" applyFont="1" applyBorder="1" applyAlignment="1">
      <alignment horizontal="center"/>
    </xf>
    <xf numFmtId="0" fontId="2" fillId="3" borderId="0" xfId="0" applyFont="1" applyFill="1" applyAlignment="1">
      <alignment horizontal="center"/>
    </xf>
    <xf numFmtId="0" fontId="8" fillId="0" borderId="0" xfId="0" applyFont="1" applyAlignment="1">
      <alignment horizontal="center"/>
    </xf>
    <xf numFmtId="43" fontId="0" fillId="0" borderId="0" xfId="3" applyFont="1" applyBorder="1"/>
    <xf numFmtId="43" fontId="4" fillId="0" borderId="0" xfId="3" applyFont="1" applyFill="1"/>
    <xf numFmtId="0" fontId="4" fillId="4" borderId="0" xfId="0" applyFont="1" applyFill="1" applyAlignment="1">
      <alignment horizontal="center"/>
    </xf>
    <xf numFmtId="0" fontId="11" fillId="0" borderId="0" xfId="0" applyFont="1" applyAlignment="1">
      <alignment horizontal="right"/>
    </xf>
    <xf numFmtId="0" fontId="0" fillId="0" borderId="0" xfId="0" applyAlignment="1">
      <alignment horizontal="left" wrapText="1"/>
    </xf>
    <xf numFmtId="0" fontId="8" fillId="0" borderId="0" xfId="0" applyFont="1" applyAlignment="1">
      <alignment horizontal="left"/>
    </xf>
    <xf numFmtId="9" fontId="0" fillId="0" borderId="0" xfId="0" applyNumberFormat="1"/>
    <xf numFmtId="1" fontId="0" fillId="0" borderId="0" xfId="0" applyNumberFormat="1"/>
    <xf numFmtId="0" fontId="0" fillId="5" borderId="0" xfId="0" applyFill="1" applyAlignment="1">
      <alignment horizontal="center"/>
    </xf>
    <xf numFmtId="10" fontId="0" fillId="5" borderId="0" xfId="2" applyNumberFormat="1" applyFont="1" applyFill="1"/>
    <xf numFmtId="43" fontId="0" fillId="5" borderId="0" xfId="3" applyFont="1" applyFill="1"/>
    <xf numFmtId="167" fontId="0" fillId="0" borderId="0" xfId="3" applyNumberFormat="1" applyFont="1" applyBorder="1" applyAlignment="1">
      <alignment horizontal="right"/>
    </xf>
    <xf numFmtId="39" fontId="15" fillId="0" borderId="0" xfId="0" applyNumberFormat="1" applyFont="1" applyAlignment="1">
      <alignment horizontal="left" wrapText="1"/>
    </xf>
    <xf numFmtId="14" fontId="0" fillId="2" borderId="10" xfId="0" applyNumberFormat="1" applyFill="1" applyBorder="1"/>
    <xf numFmtId="14" fontId="0" fillId="2" borderId="0" xfId="0" applyNumberFormat="1" applyFill="1"/>
    <xf numFmtId="14" fontId="0" fillId="2" borderId="13" xfId="0" applyNumberFormat="1" applyFill="1" applyBorder="1" applyAlignment="1" applyProtection="1">
      <alignment horizontal="right"/>
      <protection locked="0"/>
    </xf>
    <xf numFmtId="0" fontId="0" fillId="2" borderId="13" xfId="0" applyFill="1" applyBorder="1" applyAlignment="1" applyProtection="1">
      <alignment horizontal="right" indent="1"/>
      <protection locked="0"/>
    </xf>
    <xf numFmtId="0" fontId="0" fillId="2" borderId="18" xfId="0" applyFill="1" applyBorder="1" applyAlignment="1" applyProtection="1">
      <alignment horizontal="right" indent="1"/>
      <protection locked="0"/>
    </xf>
    <xf numFmtId="43" fontId="0" fillId="2" borderId="13" xfId="3" applyFont="1" applyFill="1" applyBorder="1" applyProtection="1">
      <protection locked="0"/>
    </xf>
    <xf numFmtId="164" fontId="0" fillId="2" borderId="18" xfId="2" applyNumberFormat="1" applyFont="1" applyFill="1" applyBorder="1" applyProtection="1">
      <protection locked="0"/>
    </xf>
    <xf numFmtId="14" fontId="27" fillId="2" borderId="13" xfId="0" applyNumberFormat="1" applyFont="1" applyFill="1" applyBorder="1" applyAlignment="1">
      <alignment horizontal="right"/>
    </xf>
    <xf numFmtId="2" fontId="8" fillId="2" borderId="13" xfId="0" applyNumberFormat="1" applyFont="1" applyFill="1" applyBorder="1" applyAlignment="1">
      <alignment horizontal="right"/>
    </xf>
    <xf numFmtId="43" fontId="0" fillId="2" borderId="13" xfId="3" applyFont="1" applyFill="1" applyBorder="1" applyProtection="1"/>
    <xf numFmtId="43" fontId="4" fillId="2" borderId="19" xfId="3" applyFont="1" applyFill="1" applyBorder="1" applyProtection="1"/>
    <xf numFmtId="43" fontId="4" fillId="2" borderId="13" xfId="3" applyFont="1" applyFill="1" applyBorder="1" applyProtection="1"/>
    <xf numFmtId="0" fontId="0" fillId="4" borderId="0" xfId="0" applyFill="1" applyProtection="1">
      <protection locked="0"/>
    </xf>
    <xf numFmtId="0" fontId="8" fillId="4" borderId="0" xfId="0" applyFont="1" applyFill="1" applyProtection="1">
      <protection locked="0"/>
    </xf>
    <xf numFmtId="9" fontId="0" fillId="4" borderId="34" xfId="2" applyFont="1" applyFill="1" applyBorder="1" applyAlignment="1" applyProtection="1">
      <alignment horizontal="center"/>
      <protection locked="0"/>
    </xf>
    <xf numFmtId="0" fontId="8" fillId="4" borderId="19" xfId="0" applyFont="1" applyFill="1" applyBorder="1" applyAlignment="1" applyProtection="1">
      <alignment horizontal="left"/>
      <protection locked="0"/>
    </xf>
    <xf numFmtId="9" fontId="0" fillId="4" borderId="13" xfId="2" applyFont="1" applyFill="1" applyBorder="1" applyAlignment="1" applyProtection="1">
      <alignment horizontal="center"/>
      <protection locked="0"/>
    </xf>
    <xf numFmtId="1" fontId="0" fillId="4" borderId="13" xfId="0" applyNumberFormat="1" applyFill="1" applyBorder="1" applyAlignment="1" applyProtection="1">
      <alignment horizontal="center"/>
      <protection locked="0"/>
    </xf>
    <xf numFmtId="0" fontId="4" fillId="2" borderId="0" xfId="0" applyFont="1" applyFill="1" applyAlignment="1" applyProtection="1">
      <alignment horizontal="center"/>
      <protection locked="0"/>
    </xf>
    <xf numFmtId="0" fontId="0" fillId="4" borderId="13" xfId="0" applyFill="1" applyBorder="1" applyProtection="1">
      <protection locked="0"/>
    </xf>
    <xf numFmtId="167" fontId="0" fillId="4" borderId="13" xfId="3" applyNumberFormat="1" applyFont="1" applyFill="1" applyBorder="1" applyProtection="1">
      <protection locked="0"/>
    </xf>
    <xf numFmtId="14" fontId="0" fillId="4" borderId="13" xfId="0" applyNumberFormat="1" applyFill="1" applyBorder="1" applyAlignment="1" applyProtection="1">
      <alignment horizontal="right"/>
      <protection locked="0"/>
    </xf>
    <xf numFmtId="9" fontId="0" fillId="4" borderId="13" xfId="2" applyFont="1" applyFill="1" applyBorder="1" applyAlignment="1" applyProtection="1">
      <protection locked="0"/>
    </xf>
    <xf numFmtId="43" fontId="0" fillId="4" borderId="13" xfId="3" applyFont="1" applyFill="1" applyBorder="1" applyProtection="1">
      <protection locked="0"/>
    </xf>
    <xf numFmtId="10" fontId="0" fillId="4" borderId="13" xfId="2" applyNumberFormat="1" applyFont="1" applyFill="1" applyBorder="1" applyAlignment="1" applyProtection="1">
      <protection locked="0"/>
    </xf>
    <xf numFmtId="164" fontId="0" fillId="4" borderId="18" xfId="2" applyNumberFormat="1" applyFont="1" applyFill="1" applyBorder="1" applyProtection="1">
      <protection locked="0"/>
    </xf>
    <xf numFmtId="0" fontId="8" fillId="7" borderId="33" xfId="0" applyFont="1" applyFill="1" applyBorder="1" applyAlignment="1" applyProtection="1">
      <alignment horizontal="left"/>
      <protection locked="0"/>
    </xf>
    <xf numFmtId="167" fontId="0" fillId="4" borderId="32" xfId="3" applyNumberFormat="1" applyFont="1" applyFill="1" applyBorder="1" applyProtection="1">
      <protection locked="0"/>
    </xf>
    <xf numFmtId="0" fontId="8" fillId="4" borderId="13" xfId="0" applyFont="1" applyFill="1" applyBorder="1" applyProtection="1">
      <protection locked="0"/>
    </xf>
    <xf numFmtId="49" fontId="8" fillId="4" borderId="13" xfId="0" applyNumberFormat="1" applyFont="1" applyFill="1" applyBorder="1" applyProtection="1">
      <protection locked="0"/>
    </xf>
    <xf numFmtId="0" fontId="8" fillId="4" borderId="19" xfId="0" applyFont="1" applyFill="1" applyBorder="1" applyProtection="1">
      <protection locked="0"/>
    </xf>
    <xf numFmtId="49" fontId="0" fillId="4" borderId="19" xfId="0" applyNumberFormat="1" applyFill="1" applyBorder="1" applyProtection="1">
      <protection locked="0"/>
    </xf>
    <xf numFmtId="43" fontId="0" fillId="4" borderId="19" xfId="3" applyFont="1" applyFill="1" applyBorder="1" applyProtection="1">
      <protection locked="0"/>
    </xf>
    <xf numFmtId="49" fontId="0" fillId="4" borderId="13" xfId="0" applyNumberFormat="1" applyFill="1" applyBorder="1" applyProtection="1">
      <protection locked="0"/>
    </xf>
    <xf numFmtId="49" fontId="0" fillId="4" borderId="57" xfId="0" applyNumberFormat="1" applyFill="1" applyBorder="1" applyProtection="1">
      <protection locked="0"/>
    </xf>
    <xf numFmtId="43" fontId="0" fillId="4" borderId="57" xfId="3" applyFont="1" applyFill="1" applyBorder="1" applyProtection="1">
      <protection locked="0"/>
    </xf>
    <xf numFmtId="0" fontId="0" fillId="4" borderId="60" xfId="0" applyFill="1" applyBorder="1" applyProtection="1">
      <protection locked="0"/>
    </xf>
    <xf numFmtId="0" fontId="8" fillId="4" borderId="47" xfId="0" applyFont="1" applyFill="1" applyBorder="1" applyAlignment="1" applyProtection="1">
      <alignment horizontal="right"/>
      <protection locked="0"/>
    </xf>
    <xf numFmtId="0" fontId="8" fillId="4" borderId="37" xfId="0" applyFont="1" applyFill="1" applyBorder="1" applyAlignment="1" applyProtection="1">
      <alignment horizontal="right"/>
      <protection locked="0"/>
    </xf>
    <xf numFmtId="10" fontId="9" fillId="4" borderId="38" xfId="0" applyNumberFormat="1" applyFont="1" applyFill="1" applyBorder="1" applyProtection="1">
      <protection locked="0"/>
    </xf>
    <xf numFmtId="0" fontId="0" fillId="0" borderId="0" xfId="0" applyProtection="1">
      <protection locked="0"/>
    </xf>
    <xf numFmtId="0" fontId="4" fillId="11" borderId="1" xfId="0" applyFont="1" applyFill="1" applyBorder="1" applyProtection="1">
      <protection locked="0"/>
    </xf>
    <xf numFmtId="0" fontId="4" fillId="11" borderId="1" xfId="0" applyFont="1" applyFill="1" applyBorder="1" applyAlignment="1" applyProtection="1">
      <alignment horizontal="center"/>
      <protection locked="0"/>
    </xf>
    <xf numFmtId="0" fontId="4" fillId="0" borderId="1" xfId="0" applyFont="1" applyBorder="1" applyAlignment="1" applyProtection="1">
      <alignment horizontal="center"/>
      <protection locked="0"/>
    </xf>
    <xf numFmtId="0" fontId="4" fillId="0" borderId="0" xfId="0" applyFont="1" applyProtection="1">
      <protection locked="0"/>
    </xf>
    <xf numFmtId="164" fontId="0" fillId="0" borderId="0" xfId="0" applyNumberFormat="1" applyAlignment="1" applyProtection="1">
      <alignment horizontal="center"/>
      <protection locked="0"/>
    </xf>
    <xf numFmtId="0" fontId="4" fillId="0" borderId="0" xfId="0" applyFont="1" applyAlignment="1" applyProtection="1">
      <alignment horizontal="center"/>
      <protection locked="0"/>
    </xf>
    <xf numFmtId="0" fontId="7" fillId="10" borderId="0" xfId="0" applyFont="1" applyFill="1" applyProtection="1">
      <protection locked="0"/>
    </xf>
    <xf numFmtId="0" fontId="0" fillId="10" borderId="0" xfId="0" applyFill="1" applyProtection="1">
      <protection locked="0"/>
    </xf>
    <xf numFmtId="0" fontId="4" fillId="10" borderId="0" xfId="0" applyFont="1" applyFill="1" applyProtection="1">
      <protection locked="0"/>
    </xf>
    <xf numFmtId="10" fontId="0" fillId="0" borderId="0" xfId="0" applyNumberFormat="1" applyAlignment="1" applyProtection="1">
      <alignment horizontal="center"/>
      <protection locked="0"/>
    </xf>
    <xf numFmtId="0" fontId="4" fillId="11" borderId="0" xfId="0" applyFont="1" applyFill="1" applyProtection="1">
      <protection locked="0"/>
    </xf>
    <xf numFmtId="9" fontId="0" fillId="0" borderId="0" xfId="0" applyNumberFormat="1" applyAlignment="1" applyProtection="1">
      <alignment horizontal="center"/>
      <protection locked="0"/>
    </xf>
    <xf numFmtId="0" fontId="8" fillId="10" borderId="0" xfId="0" applyFont="1" applyFill="1" applyProtection="1">
      <protection locked="0"/>
    </xf>
    <xf numFmtId="0" fontId="0" fillId="0" borderId="13" xfId="0" applyBorder="1" applyProtection="1">
      <protection locked="0"/>
    </xf>
    <xf numFmtId="0" fontId="4" fillId="10" borderId="0" xfId="0" applyFont="1" applyFill="1" applyAlignment="1" applyProtection="1">
      <alignment horizontal="right" indent="1"/>
      <protection locked="0"/>
    </xf>
    <xf numFmtId="9" fontId="0" fillId="10" borderId="13" xfId="2" applyFont="1" applyFill="1" applyBorder="1" applyAlignment="1" applyProtection="1">
      <protection locked="0"/>
    </xf>
    <xf numFmtId="9" fontId="0" fillId="10" borderId="13" xfId="0" applyNumberFormat="1" applyFill="1" applyBorder="1" applyAlignment="1" applyProtection="1">
      <alignment horizontal="right"/>
      <protection locked="0"/>
    </xf>
    <xf numFmtId="0" fontId="0" fillId="10" borderId="13" xfId="0" applyFill="1" applyBorder="1" applyProtection="1">
      <protection locked="0"/>
    </xf>
    <xf numFmtId="167" fontId="0" fillId="0" borderId="0" xfId="3" applyNumberFormat="1" applyFont="1" applyProtection="1">
      <protection locked="0"/>
    </xf>
    <xf numFmtId="0" fontId="7" fillId="0" borderId="13" xfId="0" applyFont="1" applyBorder="1" applyAlignment="1" applyProtection="1">
      <alignment horizontal="left"/>
      <protection locked="0"/>
    </xf>
    <xf numFmtId="0" fontId="4" fillId="0" borderId="13" xfId="0" applyFont="1" applyBorder="1" applyProtection="1">
      <protection locked="0"/>
    </xf>
    <xf numFmtId="0" fontId="8" fillId="0" borderId="13" xfId="0" applyFont="1" applyBorder="1" applyProtection="1">
      <protection locked="0"/>
    </xf>
    <xf numFmtId="0" fontId="3" fillId="0" borderId="13" xfId="0" applyFont="1" applyBorder="1" applyAlignment="1" applyProtection="1">
      <alignment horizontal="left"/>
      <protection locked="0"/>
    </xf>
    <xf numFmtId="0" fontId="3" fillId="0" borderId="13" xfId="0" applyFont="1" applyBorder="1" applyProtection="1">
      <protection locked="0"/>
    </xf>
    <xf numFmtId="9" fontId="4" fillId="0" borderId="13" xfId="0" applyNumberFormat="1" applyFont="1" applyBorder="1" applyAlignment="1" applyProtection="1">
      <alignment horizontal="center"/>
      <protection locked="0"/>
    </xf>
    <xf numFmtId="0" fontId="36" fillId="0" borderId="0" xfId="0" applyFont="1" applyProtection="1">
      <protection locked="0"/>
    </xf>
    <xf numFmtId="0" fontId="7" fillId="0" borderId="13" xfId="0" applyFont="1" applyBorder="1" applyProtection="1">
      <protection locked="0"/>
    </xf>
    <xf numFmtId="44" fontId="0" fillId="0" borderId="13" xfId="0" applyNumberFormat="1" applyBorder="1" applyProtection="1">
      <protection locked="0"/>
    </xf>
    <xf numFmtId="43" fontId="0" fillId="0" borderId="13" xfId="3" applyFont="1" applyFill="1" applyBorder="1" applyProtection="1">
      <protection locked="0"/>
    </xf>
    <xf numFmtId="167" fontId="0" fillId="0" borderId="0" xfId="3" applyNumberFormat="1" applyFont="1" applyFill="1" applyBorder="1" applyProtection="1">
      <protection locked="0"/>
    </xf>
    <xf numFmtId="0" fontId="4" fillId="0" borderId="34" xfId="0" applyFont="1" applyBorder="1" applyProtection="1">
      <protection locked="0"/>
    </xf>
    <xf numFmtId="167" fontId="0" fillId="0" borderId="59" xfId="3" applyNumberFormat="1" applyFont="1" applyBorder="1" applyProtection="1">
      <protection locked="0"/>
    </xf>
    <xf numFmtId="43" fontId="0" fillId="0" borderId="13" xfId="3" applyFont="1" applyBorder="1" applyProtection="1">
      <protection locked="0"/>
    </xf>
    <xf numFmtId="0" fontId="8" fillId="10" borderId="0" xfId="0" applyFont="1" applyFill="1" applyAlignment="1" applyProtection="1">
      <alignment horizontal="center"/>
      <protection locked="0"/>
    </xf>
    <xf numFmtId="49" fontId="7" fillId="10" borderId="21" xfId="0" applyNumberFormat="1" applyFont="1" applyFill="1" applyBorder="1" applyAlignment="1" applyProtection="1">
      <alignment horizontal="right"/>
      <protection locked="0"/>
    </xf>
    <xf numFmtId="43" fontId="4" fillId="10" borderId="21" xfId="3" applyFont="1" applyFill="1" applyBorder="1" applyProtection="1">
      <protection locked="0"/>
    </xf>
    <xf numFmtId="165" fontId="4" fillId="10" borderId="21" xfId="1" applyNumberFormat="1" applyFont="1" applyFill="1" applyBorder="1" applyProtection="1">
      <protection locked="0"/>
    </xf>
    <xf numFmtId="43" fontId="7" fillId="10" borderId="0" xfId="3" applyFont="1" applyFill="1" applyBorder="1" applyProtection="1">
      <protection locked="0"/>
    </xf>
    <xf numFmtId="43" fontId="4" fillId="10" borderId="0" xfId="3" applyFont="1" applyFill="1" applyProtection="1">
      <protection locked="0"/>
    </xf>
    <xf numFmtId="0" fontId="0" fillId="11" borderId="37" xfId="0" applyFill="1" applyBorder="1" applyAlignment="1" applyProtection="1">
      <alignment horizontal="center"/>
      <protection locked="0"/>
    </xf>
    <xf numFmtId="0" fontId="0" fillId="11" borderId="2" xfId="0" applyFill="1" applyBorder="1" applyAlignment="1" applyProtection="1">
      <alignment horizontal="center"/>
      <protection locked="0"/>
    </xf>
    <xf numFmtId="44" fontId="0" fillId="4" borderId="13" xfId="1" applyFont="1" applyFill="1" applyBorder="1" applyProtection="1">
      <protection locked="0"/>
    </xf>
    <xf numFmtId="44" fontId="0" fillId="0" borderId="13" xfId="1" applyFont="1" applyFill="1" applyBorder="1" applyProtection="1">
      <protection locked="0"/>
    </xf>
    <xf numFmtId="0" fontId="4" fillId="0" borderId="13" xfId="0" applyFont="1" applyBorder="1" applyAlignment="1" applyProtection="1">
      <alignment horizontal="center"/>
      <protection locked="0"/>
    </xf>
    <xf numFmtId="0" fontId="7" fillId="0" borderId="13" xfId="0" applyFont="1" applyBorder="1" applyAlignment="1" applyProtection="1">
      <alignment horizontal="center"/>
      <protection locked="0"/>
    </xf>
    <xf numFmtId="0" fontId="8" fillId="0" borderId="20" xfId="0" applyFont="1" applyBorder="1" applyProtection="1">
      <protection locked="0"/>
    </xf>
    <xf numFmtId="44" fontId="0" fillId="0" borderId="20" xfId="1" applyFont="1" applyFill="1" applyBorder="1" applyProtection="1">
      <protection locked="0"/>
    </xf>
    <xf numFmtId="44" fontId="0" fillId="0" borderId="20" xfId="0" applyNumberFormat="1" applyBorder="1" applyProtection="1">
      <protection locked="0"/>
    </xf>
    <xf numFmtId="0" fontId="11" fillId="0" borderId="13" xfId="0" applyFont="1" applyBorder="1" applyAlignment="1" applyProtection="1">
      <alignment horizontal="right"/>
      <protection locked="0"/>
    </xf>
    <xf numFmtId="43" fontId="11" fillId="0" borderId="13" xfId="3" applyFont="1" applyFill="1" applyBorder="1" applyProtection="1">
      <protection locked="0"/>
    </xf>
    <xf numFmtId="0" fontId="7" fillId="0" borderId="32" xfId="0" applyFont="1" applyBorder="1" applyProtection="1">
      <protection locked="0"/>
    </xf>
    <xf numFmtId="0" fontId="4" fillId="0" borderId="13" xfId="0" applyFont="1" applyBorder="1" applyAlignment="1" applyProtection="1">
      <alignment horizontal="left"/>
      <protection locked="0"/>
    </xf>
    <xf numFmtId="44" fontId="4" fillId="0" borderId="13" xfId="0" applyNumberFormat="1" applyFont="1" applyBorder="1" applyProtection="1">
      <protection locked="0"/>
    </xf>
    <xf numFmtId="0" fontId="8" fillId="4" borderId="2" xfId="0" applyFont="1" applyFill="1" applyBorder="1" applyAlignment="1" applyProtection="1">
      <alignment horizontal="right"/>
      <protection locked="0"/>
    </xf>
    <xf numFmtId="10" fontId="9" fillId="4" borderId="22" xfId="0" applyNumberFormat="1" applyFont="1" applyFill="1" applyBorder="1" applyProtection="1">
      <protection locked="0"/>
    </xf>
    <xf numFmtId="0" fontId="18" fillId="4" borderId="55" xfId="0" applyFont="1" applyFill="1" applyBorder="1" applyProtection="1">
      <protection locked="0"/>
    </xf>
    <xf numFmtId="0" fontId="19" fillId="4" borderId="1" xfId="0" applyFont="1" applyFill="1" applyBorder="1" applyProtection="1">
      <protection locked="0"/>
    </xf>
    <xf numFmtId="0" fontId="35" fillId="11" borderId="9" xfId="0" applyFont="1" applyFill="1" applyBorder="1" applyProtection="1">
      <protection locked="0"/>
    </xf>
    <xf numFmtId="0" fontId="16" fillId="11" borderId="10" xfId="0" applyFont="1" applyFill="1" applyBorder="1" applyAlignment="1" applyProtection="1">
      <alignment horizontal="left"/>
      <protection locked="0"/>
    </xf>
    <xf numFmtId="0" fontId="16" fillId="11" borderId="10" xfId="0" applyFont="1" applyFill="1" applyBorder="1" applyProtection="1">
      <protection locked="0"/>
    </xf>
    <xf numFmtId="0" fontId="16" fillId="11" borderId="7" xfId="0" applyFont="1" applyFill="1" applyBorder="1" applyProtection="1">
      <protection locked="0"/>
    </xf>
    <xf numFmtId="0" fontId="16" fillId="2" borderId="0" xfId="0" applyFont="1" applyFill="1" applyAlignment="1" applyProtection="1">
      <alignment horizontal="left"/>
      <protection locked="0"/>
    </xf>
    <xf numFmtId="0" fontId="16" fillId="2" borderId="0" xfId="0" applyFont="1" applyFill="1" applyProtection="1">
      <protection locked="0"/>
    </xf>
    <xf numFmtId="0" fontId="18" fillId="4" borderId="1" xfId="0" applyFont="1" applyFill="1" applyBorder="1" applyProtection="1">
      <protection locked="0"/>
    </xf>
    <xf numFmtId="9" fontId="0" fillId="2" borderId="10" xfId="0" applyNumberFormat="1" applyFill="1" applyBorder="1" applyProtection="1">
      <protection locked="0"/>
    </xf>
    <xf numFmtId="43" fontId="0" fillId="5" borderId="0" xfId="3" applyFont="1" applyFill="1" applyProtection="1"/>
    <xf numFmtId="167" fontId="0" fillId="0" borderId="0" xfId="3" applyNumberFormat="1" applyFont="1" applyBorder="1" applyProtection="1">
      <protection locked="0"/>
    </xf>
    <xf numFmtId="10" fontId="11" fillId="2" borderId="0" xfId="3" applyNumberFormat="1" applyFont="1" applyFill="1" applyProtection="1">
      <protection locked="0"/>
    </xf>
    <xf numFmtId="167" fontId="0" fillId="0" borderId="0" xfId="0" applyNumberFormat="1" applyProtection="1">
      <protection locked="0"/>
    </xf>
    <xf numFmtId="0" fontId="0" fillId="10" borderId="14" xfId="0" applyFill="1" applyBorder="1" applyProtection="1">
      <protection locked="0"/>
    </xf>
    <xf numFmtId="43" fontId="0" fillId="10" borderId="14" xfId="3" applyFont="1" applyFill="1" applyBorder="1" applyProtection="1">
      <protection locked="0"/>
    </xf>
    <xf numFmtId="0" fontId="7" fillId="0" borderId="0" xfId="0" applyFont="1" applyProtection="1">
      <protection locked="0"/>
    </xf>
    <xf numFmtId="166" fontId="0" fillId="0" borderId="0" xfId="1" applyNumberFormat="1" applyFont="1" applyFill="1" applyBorder="1" applyProtection="1">
      <protection locked="0"/>
    </xf>
    <xf numFmtId="166" fontId="0" fillId="0" borderId="0" xfId="0" applyNumberFormat="1" applyProtection="1">
      <protection locked="0"/>
    </xf>
    <xf numFmtId="0" fontId="8" fillId="0" borderId="0" xfId="0" applyFont="1" applyProtection="1">
      <protection locked="0"/>
    </xf>
    <xf numFmtId="166" fontId="8" fillId="0" borderId="0" xfId="0" applyNumberFormat="1" applyFont="1" applyAlignment="1" applyProtection="1">
      <alignment horizontal="right"/>
      <protection locked="0"/>
    </xf>
    <xf numFmtId="0" fontId="11" fillId="0" borderId="0" xfId="0" applyFont="1" applyProtection="1">
      <protection locked="0"/>
    </xf>
    <xf numFmtId="14" fontId="11" fillId="0" borderId="0" xfId="0" applyNumberFormat="1" applyFont="1" applyProtection="1">
      <protection locked="0"/>
    </xf>
    <xf numFmtId="0" fontId="7" fillId="0" borderId="31" xfId="0" applyFont="1" applyBorder="1" applyProtection="1">
      <protection locked="0"/>
    </xf>
    <xf numFmtId="0" fontId="0" fillId="0" borderId="24" xfId="0" applyBorder="1" applyAlignment="1" applyProtection="1">
      <alignment horizontal="right"/>
      <protection locked="0"/>
    </xf>
    <xf numFmtId="0" fontId="0" fillId="0" borderId="25" xfId="0" applyBorder="1" applyProtection="1">
      <protection locked="0"/>
    </xf>
    <xf numFmtId="0" fontId="31" fillId="0" borderId="0" xfId="0" applyFont="1" applyAlignment="1" applyProtection="1">
      <alignment horizontal="left"/>
      <protection locked="0"/>
    </xf>
    <xf numFmtId="0" fontId="0" fillId="0" borderId="0" xfId="0" applyAlignment="1" applyProtection="1">
      <alignment vertical="center"/>
      <protection locked="0"/>
    </xf>
    <xf numFmtId="0" fontId="0" fillId="0" borderId="0" xfId="0" applyAlignment="1" applyProtection="1">
      <alignment vertical="top" wrapText="1"/>
      <protection locked="0"/>
    </xf>
    <xf numFmtId="0" fontId="21" fillId="3" borderId="0" xfId="0" applyFont="1" applyFill="1" applyAlignment="1" applyProtection="1">
      <alignment horizontal="left"/>
      <protection locked="0"/>
    </xf>
    <xf numFmtId="0" fontId="5" fillId="3" borderId="0" xfId="0" applyFont="1" applyFill="1" applyProtection="1">
      <protection locked="0"/>
    </xf>
    <xf numFmtId="0" fontId="5" fillId="3" borderId="0" xfId="0" applyFont="1" applyFill="1"/>
    <xf numFmtId="0" fontId="29" fillId="10" borderId="0" xfId="0" applyFont="1" applyFill="1" applyProtection="1">
      <protection locked="0"/>
    </xf>
    <xf numFmtId="0" fontId="0" fillId="0" borderId="0" xfId="0" applyAlignment="1" applyProtection="1">
      <alignment vertical="top"/>
      <protection locked="0"/>
    </xf>
    <xf numFmtId="0" fontId="25" fillId="0" borderId="0" xfId="4" applyAlignment="1" applyProtection="1">
      <alignment vertical="center"/>
      <protection locked="0"/>
    </xf>
    <xf numFmtId="0" fontId="37" fillId="0" borderId="0" xfId="0" applyFont="1"/>
    <xf numFmtId="0" fontId="4" fillId="0" borderId="0" xfId="0" applyFont="1" applyAlignment="1" applyProtection="1">
      <alignment vertical="center" wrapText="1"/>
      <protection locked="0"/>
    </xf>
    <xf numFmtId="0" fontId="38" fillId="0" borderId="0" xfId="0" applyFont="1" applyProtection="1">
      <protection locked="0"/>
    </xf>
    <xf numFmtId="0" fontId="0" fillId="0" borderId="0" xfId="0" applyAlignment="1" applyProtection="1">
      <alignment vertical="center" wrapText="1"/>
      <protection locked="0"/>
    </xf>
    <xf numFmtId="0" fontId="29" fillId="0" borderId="0" xfId="0" applyFont="1" applyProtection="1">
      <protection locked="0"/>
    </xf>
    <xf numFmtId="0" fontId="5" fillId="0" borderId="0" xfId="0" applyFont="1" applyProtection="1">
      <protection locked="0"/>
    </xf>
    <xf numFmtId="0" fontId="25" fillId="0" borderId="0" xfId="4" applyFill="1" applyBorder="1" applyAlignment="1" applyProtection="1">
      <alignment vertical="center" wrapText="1"/>
      <protection locked="0"/>
    </xf>
    <xf numFmtId="0" fontId="39" fillId="8" borderId="0" xfId="0" applyFont="1" applyFill="1"/>
    <xf numFmtId="0" fontId="0" fillId="0" borderId="0" xfId="0" applyAlignment="1">
      <alignment wrapText="1"/>
    </xf>
    <xf numFmtId="0" fontId="4" fillId="0" borderId="0" xfId="0" applyFont="1" applyAlignment="1">
      <alignment wrapText="1"/>
    </xf>
    <xf numFmtId="167" fontId="4" fillId="2" borderId="0" xfId="3" applyNumberFormat="1" applyFont="1" applyFill="1" applyProtection="1"/>
    <xf numFmtId="167" fontId="4" fillId="2" borderId="19" xfId="3" applyNumberFormat="1" applyFont="1" applyFill="1" applyBorder="1" applyProtection="1"/>
    <xf numFmtId="167" fontId="11" fillId="2" borderId="13" xfId="3" applyNumberFormat="1" applyFont="1" applyFill="1" applyBorder="1" applyProtection="1"/>
    <xf numFmtId="167" fontId="11" fillId="2" borderId="0" xfId="3" applyNumberFormat="1" applyFont="1" applyFill="1" applyProtection="1"/>
    <xf numFmtId="167" fontId="4" fillId="5" borderId="45" xfId="3" applyNumberFormat="1" applyFont="1" applyFill="1" applyBorder="1" applyProtection="1"/>
    <xf numFmtId="167" fontId="11" fillId="2" borderId="13" xfId="3" applyNumberFormat="1" applyFont="1" applyFill="1" applyBorder="1" applyAlignment="1" applyProtection="1">
      <alignment horizontal="right"/>
    </xf>
    <xf numFmtId="167" fontId="4" fillId="2" borderId="13" xfId="3" applyNumberFormat="1" applyFont="1" applyFill="1" applyBorder="1" applyProtection="1"/>
    <xf numFmtId="167" fontId="4" fillId="2" borderId="20" xfId="3" applyNumberFormat="1" applyFont="1" applyFill="1" applyBorder="1" applyProtection="1"/>
    <xf numFmtId="0" fontId="8" fillId="2" borderId="19" xfId="0" applyFont="1" applyFill="1" applyBorder="1" applyAlignment="1" applyProtection="1">
      <alignment horizontal="left"/>
      <protection locked="0"/>
    </xf>
    <xf numFmtId="10" fontId="0" fillId="2" borderId="13" xfId="2" applyNumberFormat="1" applyFont="1" applyFill="1" applyBorder="1" applyAlignment="1" applyProtection="1">
      <protection locked="0"/>
    </xf>
    <xf numFmtId="10" fontId="0" fillId="2" borderId="18" xfId="2" applyNumberFormat="1" applyFont="1" applyFill="1" applyBorder="1" applyProtection="1">
      <protection locked="0"/>
    </xf>
    <xf numFmtId="0" fontId="0" fillId="0" borderId="0" xfId="0" applyAlignment="1" applyProtection="1">
      <alignment horizontal="left" vertical="center" wrapText="1"/>
      <protection locked="0"/>
    </xf>
    <xf numFmtId="49" fontId="8" fillId="2" borderId="13" xfId="0" applyNumberFormat="1" applyFont="1" applyFill="1" applyBorder="1" applyAlignment="1" applyProtection="1">
      <alignment horizontal="center"/>
      <protection locked="0"/>
    </xf>
    <xf numFmtId="0" fontId="4" fillId="0" borderId="0" xfId="0" applyFont="1" applyAlignment="1">
      <alignment horizontal="left" wrapText="1"/>
    </xf>
    <xf numFmtId="0" fontId="38" fillId="0" borderId="0" xfId="4" applyFont="1" applyAlignment="1" applyProtection="1">
      <alignment vertical="center"/>
      <protection locked="0"/>
    </xf>
    <xf numFmtId="0" fontId="11" fillId="0" borderId="0" xfId="0" applyFont="1" applyAlignment="1">
      <alignment horizontal="center"/>
    </xf>
    <xf numFmtId="44" fontId="11" fillId="0" borderId="0" xfId="1" applyFont="1"/>
    <xf numFmtId="0" fontId="0" fillId="5" borderId="1" xfId="0" applyFill="1" applyBorder="1" applyAlignment="1">
      <alignment horizontal="center"/>
    </xf>
    <xf numFmtId="14" fontId="0" fillId="5" borderId="1" xfId="0" applyNumberFormat="1" applyFill="1" applyBorder="1"/>
    <xf numFmtId="0" fontId="0" fillId="5" borderId="1" xfId="0" applyFill="1" applyBorder="1"/>
    <xf numFmtId="10" fontId="0" fillId="5" borderId="1" xfId="2" applyNumberFormat="1" applyFont="1" applyFill="1" applyBorder="1"/>
    <xf numFmtId="43" fontId="0" fillId="5" borderId="1" xfId="3" applyFont="1" applyFill="1" applyBorder="1"/>
    <xf numFmtId="14" fontId="8" fillId="2" borderId="0" xfId="0" applyNumberFormat="1" applyFont="1" applyFill="1" applyProtection="1">
      <protection locked="0"/>
    </xf>
    <xf numFmtId="0" fontId="8" fillId="2" borderId="0" xfId="0" applyFont="1" applyFill="1" applyProtection="1">
      <protection locked="0"/>
    </xf>
    <xf numFmtId="9" fontId="4" fillId="0" borderId="12" xfId="0" applyNumberFormat="1" applyFont="1" applyBorder="1" applyAlignment="1">
      <alignment wrapText="1"/>
    </xf>
    <xf numFmtId="0" fontId="0" fillId="0" borderId="0" xfId="0" applyAlignment="1">
      <alignment horizontal="left" wrapText="1"/>
    </xf>
    <xf numFmtId="0" fontId="2" fillId="3" borderId="0" xfId="0" applyFont="1" applyFill="1" applyAlignment="1">
      <alignment horizontal="center" vertical="center" wrapText="1"/>
    </xf>
    <xf numFmtId="0" fontId="0" fillId="0" borderId="0" xfId="0" applyAlignment="1" applyProtection="1">
      <alignment horizontal="left" vertical="top" wrapText="1"/>
      <protection locked="0"/>
    </xf>
    <xf numFmtId="0" fontId="4"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0" fillId="0" borderId="0" xfId="0" applyAlignment="1" applyProtection="1">
      <alignment horizontal="left" vertical="center" wrapText="1"/>
      <protection locked="0"/>
    </xf>
    <xf numFmtId="0" fontId="4" fillId="0" borderId="0" xfId="0" applyFont="1" applyAlignment="1">
      <alignment horizontal="left" wrapText="1"/>
    </xf>
    <xf numFmtId="0" fontId="4" fillId="0" borderId="0" xfId="0" applyFont="1" applyAlignment="1" applyProtection="1">
      <alignment horizontal="left" vertical="center" wrapText="1"/>
      <protection locked="0"/>
    </xf>
    <xf numFmtId="0" fontId="12" fillId="9" borderId="0" xfId="0" applyFont="1" applyFill="1" applyAlignment="1">
      <alignment horizontal="left"/>
    </xf>
    <xf numFmtId="0" fontId="12" fillId="9" borderId="0" xfId="0" applyFont="1" applyFill="1" applyAlignment="1">
      <alignment horizontal="left" indent="1"/>
    </xf>
    <xf numFmtId="0" fontId="0" fillId="4" borderId="13" xfId="0" applyFill="1" applyBorder="1" applyAlignment="1" applyProtection="1">
      <alignment horizontal="left" vertical="center"/>
      <protection locked="0"/>
    </xf>
    <xf numFmtId="0" fontId="0" fillId="4" borderId="18" xfId="0" applyFill="1" applyBorder="1" applyAlignment="1" applyProtection="1">
      <alignment horizontal="left" vertical="center"/>
      <protection locked="0"/>
    </xf>
    <xf numFmtId="0" fontId="8" fillId="4" borderId="13" xfId="0" applyFont="1" applyFill="1" applyBorder="1" applyAlignment="1" applyProtection="1">
      <alignment horizontal="left" vertical="center" wrapText="1"/>
      <protection locked="0"/>
    </xf>
    <xf numFmtId="0" fontId="8" fillId="4" borderId="18" xfId="0" applyFont="1" applyFill="1" applyBorder="1" applyAlignment="1" applyProtection="1">
      <alignment horizontal="left" vertical="center" wrapText="1"/>
      <protection locked="0"/>
    </xf>
    <xf numFmtId="0" fontId="8" fillId="2" borderId="32" xfId="0" applyFont="1" applyFill="1" applyBorder="1" applyAlignment="1" applyProtection="1">
      <alignment horizontal="left" vertical="center"/>
      <protection locked="0"/>
    </xf>
    <xf numFmtId="0" fontId="8" fillId="2" borderId="27" xfId="0" applyFont="1" applyFill="1" applyBorder="1" applyAlignment="1" applyProtection="1">
      <alignment horizontal="left" vertical="center"/>
      <protection locked="0"/>
    </xf>
    <xf numFmtId="0" fontId="0" fillId="2" borderId="32" xfId="0" applyFill="1" applyBorder="1" applyAlignment="1" applyProtection="1">
      <alignment horizontal="left" vertical="center"/>
      <protection locked="0"/>
    </xf>
    <xf numFmtId="0" fontId="0" fillId="2" borderId="27" xfId="0" applyFill="1" applyBorder="1" applyAlignment="1" applyProtection="1">
      <alignment horizontal="left" vertical="center"/>
      <protection locked="0"/>
    </xf>
    <xf numFmtId="0" fontId="12" fillId="0" borderId="0" xfId="0" applyFont="1" applyAlignment="1">
      <alignment horizontal="center" vertical="center"/>
    </xf>
    <xf numFmtId="0" fontId="4" fillId="9" borderId="0" xfId="0" applyFont="1" applyFill="1" applyAlignment="1" applyProtection="1">
      <alignment horizontal="center"/>
      <protection locked="0"/>
    </xf>
    <xf numFmtId="0" fontId="8" fillId="4" borderId="31" xfId="0" applyFont="1" applyFill="1" applyBorder="1" applyAlignment="1" applyProtection="1">
      <alignment horizontal="left"/>
      <protection locked="0"/>
    </xf>
    <xf numFmtId="0" fontId="8" fillId="4" borderId="34" xfId="0" applyFont="1" applyFill="1" applyBorder="1" applyAlignment="1" applyProtection="1">
      <alignment horizontal="left"/>
      <protection locked="0"/>
    </xf>
    <xf numFmtId="0" fontId="8" fillId="4" borderId="19" xfId="0" applyFont="1" applyFill="1" applyBorder="1" applyAlignment="1" applyProtection="1">
      <alignment horizontal="left"/>
      <protection locked="0"/>
    </xf>
    <xf numFmtId="0" fontId="8" fillId="4" borderId="13" xfId="0" applyFont="1" applyFill="1" applyBorder="1" applyAlignment="1" applyProtection="1">
      <alignment horizontal="left"/>
      <protection locked="0"/>
    </xf>
    <xf numFmtId="0" fontId="12" fillId="10" borderId="0" xfId="0" applyFont="1" applyFill="1" applyAlignment="1">
      <alignment horizontal="center" vertical="center"/>
    </xf>
    <xf numFmtId="0" fontId="6" fillId="5" borderId="0" xfId="0" applyFont="1" applyFill="1" applyAlignment="1">
      <alignment horizontal="left" indent="1"/>
    </xf>
    <xf numFmtId="0" fontId="8" fillId="4" borderId="32" xfId="0" applyFont="1" applyFill="1" applyBorder="1" applyAlignment="1" applyProtection="1">
      <alignment horizontal="left" vertical="center" wrapText="1"/>
      <protection locked="0"/>
    </xf>
    <xf numFmtId="0" fontId="8" fillId="4" borderId="33" xfId="0" applyFont="1" applyFill="1" applyBorder="1" applyAlignment="1" applyProtection="1">
      <alignment horizontal="left" vertical="center" wrapText="1"/>
      <protection locked="0"/>
    </xf>
    <xf numFmtId="0" fontId="8" fillId="4" borderId="27" xfId="0" applyFont="1" applyFill="1" applyBorder="1" applyAlignment="1" applyProtection="1">
      <alignment horizontal="left" vertical="center" wrapText="1"/>
      <protection locked="0"/>
    </xf>
    <xf numFmtId="0" fontId="0" fillId="4" borderId="32" xfId="0" applyFill="1" applyBorder="1" applyAlignment="1" applyProtection="1">
      <alignment horizontal="left" vertical="center"/>
      <protection locked="0"/>
    </xf>
    <xf numFmtId="0" fontId="0" fillId="4" borderId="33"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0" fillId="0" borderId="5" xfId="0" applyBorder="1" applyAlignment="1">
      <alignment horizontal="left" wrapText="1"/>
    </xf>
    <xf numFmtId="0" fontId="0" fillId="0" borderId="2" xfId="0" applyBorder="1" applyAlignment="1">
      <alignment horizontal="left"/>
    </xf>
    <xf numFmtId="0" fontId="0" fillId="0" borderId="6" xfId="0" applyBorder="1"/>
    <xf numFmtId="0" fontId="0" fillId="0" borderId="2" xfId="0" applyBorder="1" applyAlignment="1">
      <alignment horizontal="left" wrapText="1"/>
    </xf>
    <xf numFmtId="0" fontId="0" fillId="0" borderId="5" xfId="0" applyBorder="1" applyAlignment="1">
      <alignment horizontal="left"/>
    </xf>
    <xf numFmtId="0" fontId="0" fillId="0" borderId="6" xfId="0" applyBorder="1" applyAlignment="1">
      <alignment horizontal="left"/>
    </xf>
    <xf numFmtId="0" fontId="21" fillId="3" borderId="15" xfId="0" applyFont="1" applyFill="1" applyBorder="1" applyAlignment="1">
      <alignment horizontal="left"/>
    </xf>
    <xf numFmtId="0" fontId="21" fillId="3" borderId="16" xfId="0" applyFont="1" applyFill="1" applyBorder="1" applyAlignment="1">
      <alignment horizontal="left"/>
    </xf>
    <xf numFmtId="0" fontId="21" fillId="3" borderId="17" xfId="0" applyFont="1" applyFill="1" applyBorder="1" applyAlignment="1">
      <alignment horizontal="left"/>
    </xf>
    <xf numFmtId="0" fontId="15" fillId="11" borderId="0" xfId="0" applyFont="1" applyFill="1" applyAlignment="1">
      <alignment horizontal="center" vertical="center" wrapText="1"/>
    </xf>
    <xf numFmtId="39" fontId="15" fillId="0" borderId="3" xfId="0" applyNumberFormat="1" applyFont="1" applyBorder="1" applyAlignment="1">
      <alignment horizontal="left" wrapText="1"/>
    </xf>
    <xf numFmtId="39" fontId="15" fillId="0" borderId="0" xfId="0" applyNumberFormat="1" applyFont="1" applyAlignment="1">
      <alignment horizontal="left" wrapText="1"/>
    </xf>
  </cellXfs>
  <cellStyles count="5">
    <cellStyle name="Comma" xfId="3" builtinId="3"/>
    <cellStyle name="Currency" xfId="1" builtinId="4"/>
    <cellStyle name="Hyperlink" xfId="4" builtinId="8"/>
    <cellStyle name="Normal" xfId="0" builtinId="0"/>
    <cellStyle name="Percent" xfId="2"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s>
  <tableStyles count="0" defaultTableStyle="TableStyleMedium2" defaultPivotStyle="PivotStyleLight16"/>
  <colors>
    <mruColors>
      <color rgb="FFFFFFCC"/>
      <color rgb="FFE2EEFA"/>
      <color rgb="FFEBF3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134471</xdr:colOff>
      <xdr:row>0</xdr:row>
      <xdr:rowOff>0</xdr:rowOff>
    </xdr:from>
    <xdr:to>
      <xdr:col>1</xdr:col>
      <xdr:colOff>399602</xdr:colOff>
      <xdr:row>1</xdr:row>
      <xdr:rowOff>169182</xdr:rowOff>
    </xdr:to>
    <xdr:pic>
      <xdr:nvPicPr>
        <xdr:cNvPr id="2" name="Picture 1">
          <a:extLst>
            <a:ext uri="{FF2B5EF4-FFF2-40B4-BE49-F238E27FC236}">
              <a16:creationId xmlns:a16="http://schemas.microsoft.com/office/drawing/2014/main" id="{F763FBAC-C36A-5085-D4D3-679131CD3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471" y="0"/>
          <a:ext cx="1871382" cy="497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ilvia Quintero Naranjo" id="{BB86CA64-298D-40E6-8D78-181EC07A3CC0}" userId="S::sqn0002@auburn.edu::dd0c6ce9-2fa3-41f8-87eb-6612d3adfe6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5" dT="2025-09-13T14:29:23.30" personId="{BB86CA64-298D-40E6-8D78-181EC07A3CC0}" id="{B6371AA0-1682-4852-BE38-1A1B45AB21CA}">
    <text>Must sum 100%</text>
  </threadedComment>
  <threadedComment ref="C19" dT="2026-02-03T01:21:28.30" personId="{BB86CA64-298D-40E6-8D78-181EC07A3CC0}" id="{8A653B5F-8A01-4463-9AAD-B93B1C9C66B8}">
    <text>Adjusted to the Period Duration</text>
  </threadedComment>
  <threadedComment ref="C95" dT="2025-09-17T21:08:40.84" personId="{BB86CA64-298D-40E6-8D78-181EC07A3CC0}" id="{749CF3DD-6218-46A2-B199-D649412D2924}">
    <text>The tuition amount in this row will auto-calculate based on the GRA effort and Period of Performance from the Other Personnel Section above.</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search.auburn.edu/research-administration/osp/" TargetMode="External"/><Relationship Id="rId1" Type="http://schemas.openxmlformats.org/officeDocument/2006/relationships/hyperlink" Target="https://research.auburn.edu/research-administration/os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58EE7-DB14-4CE1-A2D6-1A308BE7409C}">
  <sheetPr>
    <tabColor theme="3" tint="0.89999084444715716"/>
    <pageSetUpPr fitToPage="1"/>
  </sheetPr>
  <dimension ref="B1:L241"/>
  <sheetViews>
    <sheetView showGridLines="0" workbookViewId="0">
      <selection activeCell="B1" sqref="B1"/>
    </sheetView>
  </sheetViews>
  <sheetFormatPr defaultRowHeight="15" x14ac:dyDescent="0.25"/>
  <cols>
    <col min="1" max="1" width="4.5703125" customWidth="1"/>
    <col min="10" max="10" width="24.42578125" customWidth="1"/>
    <col min="12" max="12" width="2" customWidth="1"/>
  </cols>
  <sheetData>
    <row r="1" spans="2:11" ht="18.75" x14ac:dyDescent="0.3">
      <c r="B1" s="425" t="s">
        <v>330</v>
      </c>
      <c r="C1" s="426"/>
      <c r="D1" s="427"/>
      <c r="E1" s="427"/>
      <c r="F1" s="427"/>
      <c r="G1" s="427"/>
      <c r="H1" s="427"/>
      <c r="I1" s="427"/>
      <c r="J1" s="427"/>
      <c r="K1" s="427"/>
    </row>
    <row r="2" spans="2:11" ht="18.75" x14ac:dyDescent="0.3">
      <c r="B2" s="422"/>
      <c r="C2" s="340"/>
    </row>
    <row r="3" spans="2:11" x14ac:dyDescent="0.25">
      <c r="B3" s="340" t="s">
        <v>73</v>
      </c>
      <c r="C3" s="340"/>
      <c r="E3" s="119"/>
    </row>
    <row r="4" spans="2:11" x14ac:dyDescent="0.25">
      <c r="B4" s="428" t="s">
        <v>333</v>
      </c>
      <c r="C4" s="340"/>
    </row>
    <row r="5" spans="2:11" x14ac:dyDescent="0.25">
      <c r="B5" s="340" t="s">
        <v>334</v>
      </c>
      <c r="C5" s="340"/>
      <c r="H5" s="217"/>
    </row>
    <row r="6" spans="2:11" ht="15" customHeight="1" x14ac:dyDescent="0.25">
      <c r="C6" s="340"/>
    </row>
    <row r="7" spans="2:11" x14ac:dyDescent="0.25">
      <c r="B7" s="429" t="s">
        <v>335</v>
      </c>
      <c r="C7" s="340"/>
    </row>
    <row r="8" spans="2:11" x14ac:dyDescent="0.25">
      <c r="B8" s="429" t="s">
        <v>331</v>
      </c>
      <c r="C8" s="340"/>
    </row>
    <row r="9" spans="2:11" x14ac:dyDescent="0.25">
      <c r="B9" s="429" t="s">
        <v>332</v>
      </c>
      <c r="C9" s="340"/>
    </row>
    <row r="10" spans="2:11" x14ac:dyDescent="0.25">
      <c r="C10" s="340"/>
    </row>
    <row r="11" spans="2:11" x14ac:dyDescent="0.25">
      <c r="B11" s="469" t="s">
        <v>345</v>
      </c>
      <c r="C11" s="469"/>
      <c r="D11" s="469"/>
      <c r="E11" s="469"/>
      <c r="F11" s="469"/>
      <c r="G11" s="469"/>
      <c r="H11" s="469"/>
      <c r="I11" s="469"/>
      <c r="J11" s="469"/>
      <c r="K11" s="469"/>
    </row>
    <row r="12" spans="2:11" x14ac:dyDescent="0.25">
      <c r="B12" s="469"/>
      <c r="C12" s="469"/>
      <c r="D12" s="469"/>
      <c r="E12" s="469"/>
      <c r="F12" s="469"/>
      <c r="G12" s="469"/>
      <c r="H12" s="469"/>
      <c r="I12" s="469"/>
      <c r="J12" s="469"/>
      <c r="K12" s="469"/>
    </row>
    <row r="13" spans="2:11" x14ac:dyDescent="0.25">
      <c r="B13" s="340" t="s">
        <v>336</v>
      </c>
      <c r="C13" s="340"/>
    </row>
    <row r="14" spans="2:11" x14ac:dyDescent="0.25">
      <c r="C14" s="340"/>
    </row>
    <row r="15" spans="2:11" x14ac:dyDescent="0.25">
      <c r="B15" s="433" t="s">
        <v>2</v>
      </c>
      <c r="C15" s="340"/>
    </row>
    <row r="16" spans="2:11" x14ac:dyDescent="0.25">
      <c r="B16" s="340" t="s">
        <v>171</v>
      </c>
      <c r="C16" s="340"/>
    </row>
    <row r="17" spans="2:12" x14ac:dyDescent="0.25">
      <c r="B17" s="340"/>
      <c r="C17" s="340"/>
    </row>
    <row r="18" spans="2:12" x14ac:dyDescent="0.25">
      <c r="B18" s="340" t="s">
        <v>337</v>
      </c>
      <c r="C18" s="340"/>
    </row>
    <row r="19" spans="2:12" x14ac:dyDescent="0.25">
      <c r="B19" s="340"/>
      <c r="C19" s="340"/>
    </row>
    <row r="20" spans="2:12" x14ac:dyDescent="0.25">
      <c r="B20" s="471" t="s">
        <v>347</v>
      </c>
      <c r="C20" s="471"/>
      <c r="D20" s="471"/>
      <c r="E20" s="471"/>
      <c r="F20" s="471"/>
      <c r="G20" s="471"/>
      <c r="H20" s="471"/>
      <c r="I20" s="471"/>
      <c r="J20" s="471"/>
      <c r="K20" s="471"/>
      <c r="L20" s="434"/>
    </row>
    <row r="21" spans="2:12" x14ac:dyDescent="0.25">
      <c r="B21" s="423" t="s">
        <v>339</v>
      </c>
      <c r="C21" s="340"/>
    </row>
    <row r="22" spans="2:12" x14ac:dyDescent="0.25">
      <c r="B22" s="423"/>
      <c r="C22" s="340"/>
    </row>
    <row r="23" spans="2:12" x14ac:dyDescent="0.25">
      <c r="B23" s="423" t="s">
        <v>340</v>
      </c>
      <c r="C23" s="340"/>
    </row>
    <row r="24" spans="2:12" ht="15" customHeight="1" x14ac:dyDescent="0.25">
      <c r="B24" s="431" t="s">
        <v>338</v>
      </c>
      <c r="C24" s="340"/>
    </row>
    <row r="25" spans="2:12" ht="15" customHeight="1" x14ac:dyDescent="0.25">
      <c r="B25" s="473" t="s">
        <v>341</v>
      </c>
      <c r="C25" s="473"/>
      <c r="D25" s="473"/>
      <c r="E25" s="473"/>
      <c r="F25" s="473"/>
      <c r="G25" s="473"/>
      <c r="H25" s="473"/>
      <c r="I25" s="473"/>
      <c r="J25" s="473"/>
      <c r="K25" s="473"/>
    </row>
    <row r="26" spans="2:12" ht="15" customHeight="1" x14ac:dyDescent="0.25">
      <c r="B26" s="473"/>
      <c r="C26" s="473"/>
      <c r="D26" s="473"/>
      <c r="E26" s="473"/>
      <c r="F26" s="473"/>
      <c r="G26" s="473"/>
      <c r="H26" s="473"/>
      <c r="I26" s="473"/>
      <c r="J26" s="473"/>
      <c r="K26" s="473"/>
    </row>
    <row r="27" spans="2:12" ht="15" customHeight="1" x14ac:dyDescent="0.25">
      <c r="B27" s="473"/>
      <c r="C27" s="473"/>
      <c r="D27" s="473"/>
      <c r="E27" s="473"/>
      <c r="F27" s="473"/>
      <c r="G27" s="473"/>
      <c r="H27" s="473"/>
      <c r="I27" s="473"/>
      <c r="J27" s="473"/>
      <c r="K27" s="473"/>
    </row>
    <row r="28" spans="2:12" ht="15" customHeight="1" x14ac:dyDescent="0.25">
      <c r="B28" s="473"/>
      <c r="C28" s="473"/>
      <c r="D28" s="473"/>
      <c r="E28" s="473"/>
      <c r="F28" s="473"/>
      <c r="G28" s="473"/>
      <c r="H28" s="473"/>
      <c r="I28" s="473"/>
      <c r="J28" s="473"/>
      <c r="K28" s="473"/>
    </row>
    <row r="29" spans="2:12" ht="15" customHeight="1" x14ac:dyDescent="0.25">
      <c r="B29" s="471" t="s">
        <v>342</v>
      </c>
      <c r="C29" s="471"/>
      <c r="D29" s="471"/>
      <c r="E29" s="471"/>
      <c r="F29" s="471"/>
      <c r="G29" s="471"/>
      <c r="H29" s="471"/>
      <c r="I29" s="471"/>
      <c r="J29" s="471"/>
      <c r="K29" s="471"/>
    </row>
    <row r="30" spans="2:12" ht="15" customHeight="1" x14ac:dyDescent="0.25">
      <c r="B30" s="471"/>
      <c r="C30" s="471"/>
      <c r="D30" s="471"/>
      <c r="E30" s="471"/>
      <c r="F30" s="471"/>
      <c r="G30" s="471"/>
      <c r="H30" s="471"/>
      <c r="I30" s="471"/>
      <c r="J30" s="471"/>
      <c r="K30" s="471"/>
    </row>
    <row r="31" spans="2:12" ht="15" customHeight="1" x14ac:dyDescent="0.25">
      <c r="B31" s="452"/>
      <c r="C31" s="452"/>
      <c r="D31" s="452"/>
      <c r="E31" s="452"/>
      <c r="F31" s="452"/>
      <c r="G31" s="452"/>
      <c r="H31" s="452"/>
      <c r="I31" s="452"/>
      <c r="J31" s="452"/>
      <c r="K31" s="452"/>
    </row>
    <row r="32" spans="2:12" ht="15" customHeight="1" x14ac:dyDescent="0.25">
      <c r="B32" s="423" t="s">
        <v>179</v>
      </c>
      <c r="C32" s="340"/>
    </row>
    <row r="33" spans="2:12" ht="15" customHeight="1" x14ac:dyDescent="0.25">
      <c r="B33" s="430" t="s">
        <v>329</v>
      </c>
      <c r="C33" s="340"/>
    </row>
    <row r="34" spans="2:12" ht="15" customHeight="1" x14ac:dyDescent="0.25">
      <c r="B34" s="430"/>
      <c r="C34" s="340"/>
    </row>
    <row r="35" spans="2:12" ht="15" customHeight="1" x14ac:dyDescent="0.25">
      <c r="B35" s="455" t="s">
        <v>350</v>
      </c>
      <c r="C35" s="340"/>
    </row>
    <row r="36" spans="2:12" x14ac:dyDescent="0.25">
      <c r="B36" s="471" t="s">
        <v>353</v>
      </c>
      <c r="C36" s="471"/>
      <c r="D36" s="471"/>
      <c r="E36" s="471"/>
      <c r="F36" s="471"/>
      <c r="G36" s="471"/>
      <c r="H36" s="471"/>
      <c r="I36" s="471"/>
      <c r="J36" s="471"/>
      <c r="K36" s="471"/>
      <c r="L36" s="471"/>
    </row>
    <row r="37" spans="2:12" ht="29.25" customHeight="1" x14ac:dyDescent="0.25">
      <c r="B37" s="471"/>
      <c r="C37" s="471"/>
      <c r="D37" s="471"/>
      <c r="E37" s="471"/>
      <c r="F37" s="471"/>
      <c r="G37" s="471"/>
      <c r="H37" s="471"/>
      <c r="I37" s="471"/>
      <c r="J37" s="471"/>
      <c r="K37" s="471"/>
      <c r="L37" s="471"/>
    </row>
    <row r="38" spans="2:12" x14ac:dyDescent="0.25">
      <c r="B38" s="340" t="s">
        <v>252</v>
      </c>
      <c r="C38" s="340"/>
    </row>
    <row r="39" spans="2:12" ht="15" customHeight="1" x14ac:dyDescent="0.25">
      <c r="B39" s="431"/>
      <c r="C39" s="340"/>
    </row>
    <row r="40" spans="2:12" ht="48.75" customHeight="1" x14ac:dyDescent="0.25">
      <c r="B40" s="472" t="s">
        <v>346</v>
      </c>
      <c r="C40" s="472"/>
      <c r="D40" s="472"/>
      <c r="E40" s="472"/>
      <c r="F40" s="472"/>
      <c r="G40" s="472"/>
      <c r="H40" s="472"/>
      <c r="I40" s="472"/>
      <c r="J40" s="472"/>
      <c r="K40" s="472"/>
      <c r="L40" s="440"/>
    </row>
    <row r="41" spans="2:12" x14ac:dyDescent="0.25">
      <c r="B41" s="454"/>
      <c r="C41" s="454"/>
      <c r="D41" s="454"/>
      <c r="E41" s="454"/>
      <c r="F41" s="454"/>
      <c r="G41" s="454"/>
      <c r="H41" s="454"/>
      <c r="I41" s="454"/>
      <c r="J41" s="454"/>
      <c r="K41" s="454"/>
      <c r="L41" s="440"/>
    </row>
    <row r="42" spans="2:12" x14ac:dyDescent="0.25">
      <c r="B42" s="466" t="s">
        <v>358</v>
      </c>
      <c r="C42" s="466"/>
      <c r="D42" s="466"/>
      <c r="E42" s="466"/>
      <c r="F42" s="466"/>
      <c r="G42" s="466"/>
      <c r="H42" s="466"/>
      <c r="I42" s="466"/>
      <c r="J42" s="466"/>
      <c r="K42" s="466"/>
      <c r="L42" s="440"/>
    </row>
    <row r="43" spans="2:12" x14ac:dyDescent="0.25">
      <c r="B43" s="466"/>
      <c r="C43" s="466"/>
      <c r="D43" s="466"/>
      <c r="E43" s="466"/>
      <c r="F43" s="466"/>
      <c r="G43" s="466"/>
      <c r="H43" s="466"/>
      <c r="I43" s="466"/>
      <c r="J43" s="466"/>
      <c r="K43" s="466"/>
      <c r="L43" s="440"/>
    </row>
    <row r="44" spans="2:12" x14ac:dyDescent="0.25">
      <c r="B44" s="454"/>
      <c r="C44" s="454"/>
      <c r="D44" s="454"/>
      <c r="E44" s="454"/>
      <c r="F44" s="454"/>
      <c r="G44" s="454"/>
      <c r="H44" s="454"/>
      <c r="I44" s="454"/>
      <c r="J44" s="454"/>
      <c r="K44" s="454"/>
      <c r="L44" s="440"/>
    </row>
    <row r="45" spans="2:12" x14ac:dyDescent="0.25">
      <c r="B45" s="2" t="s">
        <v>348</v>
      </c>
      <c r="C45" s="340"/>
    </row>
    <row r="46" spans="2:12" ht="15" customHeight="1" x14ac:dyDescent="0.25">
      <c r="B46" s="466" t="s">
        <v>343</v>
      </c>
      <c r="C46" s="466"/>
      <c r="D46" s="466"/>
      <c r="E46" s="466"/>
      <c r="F46" s="466"/>
      <c r="G46" s="466"/>
      <c r="H46" s="466"/>
      <c r="I46" s="466"/>
      <c r="J46" s="466"/>
      <c r="K46" s="466"/>
      <c r="L46" s="439"/>
    </row>
    <row r="47" spans="2:12" x14ac:dyDescent="0.25">
      <c r="B47" s="466"/>
      <c r="C47" s="466"/>
      <c r="D47" s="466"/>
      <c r="E47" s="466"/>
      <c r="F47" s="466"/>
      <c r="G47" s="466"/>
      <c r="H47" s="466"/>
      <c r="I47" s="466"/>
      <c r="J47" s="466"/>
      <c r="K47" s="466"/>
      <c r="L47" s="439"/>
    </row>
    <row r="48" spans="2:12" x14ac:dyDescent="0.25">
      <c r="B48" s="291"/>
      <c r="C48" s="291"/>
      <c r="D48" s="291"/>
      <c r="E48" s="291"/>
      <c r="F48" s="291"/>
      <c r="G48" s="291"/>
      <c r="H48" s="291"/>
      <c r="I48" s="291"/>
      <c r="J48" s="291"/>
      <c r="K48" s="291"/>
      <c r="L48" s="439"/>
    </row>
    <row r="49" spans="2:12" x14ac:dyDescent="0.25">
      <c r="B49" s="470" t="s">
        <v>349</v>
      </c>
      <c r="C49" s="470"/>
      <c r="D49" s="470"/>
      <c r="E49" s="470"/>
      <c r="F49" s="470"/>
      <c r="G49" s="470"/>
      <c r="H49" s="470"/>
      <c r="I49" s="470"/>
      <c r="J49" s="470"/>
      <c r="K49" s="470"/>
    </row>
    <row r="50" spans="2:12" x14ac:dyDescent="0.25">
      <c r="C50" s="340"/>
    </row>
    <row r="51" spans="2:12" x14ac:dyDescent="0.25">
      <c r="B51" s="340" t="s">
        <v>344</v>
      </c>
      <c r="C51" s="340"/>
    </row>
    <row r="52" spans="2:12" x14ac:dyDescent="0.25">
      <c r="B52" s="340"/>
      <c r="C52" s="340"/>
    </row>
    <row r="53" spans="2:12" x14ac:dyDescent="0.25">
      <c r="B53" s="423" t="s">
        <v>178</v>
      </c>
      <c r="C53" s="340"/>
    </row>
    <row r="54" spans="2:12" x14ac:dyDescent="0.25">
      <c r="B54" s="430" t="s">
        <v>329</v>
      </c>
      <c r="C54" s="340"/>
    </row>
    <row r="55" spans="2:12" x14ac:dyDescent="0.25">
      <c r="B55" s="340"/>
      <c r="C55" s="340"/>
    </row>
    <row r="56" spans="2:12" x14ac:dyDescent="0.25">
      <c r="B56" s="468" t="s">
        <v>351</v>
      </c>
      <c r="C56" s="468"/>
      <c r="D56" s="468"/>
      <c r="E56" s="468"/>
      <c r="F56" s="468"/>
      <c r="G56" s="468"/>
      <c r="H56" s="468"/>
      <c r="I56" s="468"/>
      <c r="J56" s="468"/>
      <c r="K56" s="468"/>
      <c r="L56" s="468"/>
    </row>
    <row r="57" spans="2:12" x14ac:dyDescent="0.25">
      <c r="B57" s="468"/>
      <c r="C57" s="468"/>
      <c r="D57" s="468"/>
      <c r="E57" s="468"/>
      <c r="F57" s="468"/>
      <c r="G57" s="468"/>
      <c r="H57" s="468"/>
      <c r="I57" s="468"/>
      <c r="J57" s="468"/>
      <c r="K57" s="468"/>
      <c r="L57" s="468"/>
    </row>
    <row r="58" spans="2:12" x14ac:dyDescent="0.25">
      <c r="B58" s="340"/>
      <c r="C58" s="340"/>
    </row>
    <row r="59" spans="2:12" x14ac:dyDescent="0.25">
      <c r="C59" s="340"/>
    </row>
    <row r="60" spans="2:12" x14ac:dyDescent="0.25">
      <c r="B60" s="432"/>
      <c r="C60" s="340"/>
    </row>
    <row r="61" spans="2:12" x14ac:dyDescent="0.25">
      <c r="B61" s="432"/>
      <c r="C61" s="340"/>
    </row>
    <row r="62" spans="2:12" x14ac:dyDescent="0.25">
      <c r="B62" s="340"/>
      <c r="C62" s="340"/>
    </row>
    <row r="63" spans="2:12" x14ac:dyDescent="0.25">
      <c r="B63" s="340"/>
      <c r="C63" s="340"/>
    </row>
    <row r="64" spans="2:12" ht="18" x14ac:dyDescent="0.25">
      <c r="B64" s="366"/>
      <c r="C64" s="340"/>
    </row>
    <row r="65" spans="2:3" ht="18" x14ac:dyDescent="0.25">
      <c r="B65" s="366"/>
      <c r="C65" s="340"/>
    </row>
    <row r="66" spans="2:3" ht="18" x14ac:dyDescent="0.25">
      <c r="B66" s="366"/>
      <c r="C66" s="340"/>
    </row>
    <row r="67" spans="2:3" ht="18" x14ac:dyDescent="0.25">
      <c r="B67" s="366"/>
      <c r="C67" s="340"/>
    </row>
    <row r="68" spans="2:3" ht="18" x14ac:dyDescent="0.25">
      <c r="B68" s="366"/>
      <c r="C68" s="340"/>
    </row>
    <row r="69" spans="2:3" x14ac:dyDescent="0.25">
      <c r="B69" s="340"/>
      <c r="C69" s="340"/>
    </row>
    <row r="70" spans="2:3" ht="18" x14ac:dyDescent="0.25">
      <c r="B70" s="366"/>
      <c r="C70" s="340"/>
    </row>
    <row r="71" spans="2:3" ht="18" x14ac:dyDescent="0.25">
      <c r="B71" s="366"/>
      <c r="C71" s="340"/>
    </row>
    <row r="72" spans="2:3" ht="18" x14ac:dyDescent="0.25">
      <c r="B72" s="366"/>
      <c r="C72" s="340"/>
    </row>
    <row r="73" spans="2:3" ht="18" x14ac:dyDescent="0.25">
      <c r="B73" s="366"/>
      <c r="C73" s="340"/>
    </row>
    <row r="74" spans="2:3" ht="18" x14ac:dyDescent="0.25">
      <c r="B74" s="366"/>
      <c r="C74" s="340"/>
    </row>
    <row r="75" spans="2:3" ht="18" x14ac:dyDescent="0.25">
      <c r="B75" s="366"/>
      <c r="C75" s="340"/>
    </row>
    <row r="76" spans="2:3" x14ac:dyDescent="0.25">
      <c r="B76" s="423"/>
      <c r="C76" s="340"/>
    </row>
    <row r="77" spans="2:3" x14ac:dyDescent="0.25">
      <c r="B77" s="340"/>
      <c r="C77" s="340"/>
    </row>
    <row r="78" spans="2:3" x14ac:dyDescent="0.25">
      <c r="B78" s="340"/>
      <c r="C78" s="340"/>
    </row>
    <row r="79" spans="2:3" x14ac:dyDescent="0.25">
      <c r="B79" s="340"/>
      <c r="C79" s="340"/>
    </row>
    <row r="80" spans="2:3" x14ac:dyDescent="0.25">
      <c r="B80" s="340"/>
      <c r="C80" s="340"/>
    </row>
    <row r="81" spans="2:3" x14ac:dyDescent="0.25">
      <c r="B81" s="340"/>
      <c r="C81" s="340"/>
    </row>
    <row r="82" spans="2:3" x14ac:dyDescent="0.25">
      <c r="B82" s="340"/>
      <c r="C82" s="340"/>
    </row>
    <row r="83" spans="2:3" x14ac:dyDescent="0.25">
      <c r="B83" s="423"/>
      <c r="C83" s="340"/>
    </row>
    <row r="84" spans="2:3" x14ac:dyDescent="0.25">
      <c r="B84" s="423"/>
      <c r="C84" s="340"/>
    </row>
    <row r="85" spans="2:3" x14ac:dyDescent="0.25">
      <c r="B85" s="423"/>
      <c r="C85" s="340"/>
    </row>
    <row r="86" spans="2:3" x14ac:dyDescent="0.25">
      <c r="B86" s="340"/>
      <c r="C86" s="340"/>
    </row>
    <row r="87" spans="2:3" x14ac:dyDescent="0.25">
      <c r="B87" s="340"/>
      <c r="C87" s="340"/>
    </row>
    <row r="88" spans="2:3" x14ac:dyDescent="0.25">
      <c r="B88" s="340"/>
      <c r="C88" s="340"/>
    </row>
    <row r="89" spans="2:3" x14ac:dyDescent="0.25">
      <c r="B89" s="340"/>
      <c r="C89" s="340"/>
    </row>
    <row r="90" spans="2:3" x14ac:dyDescent="0.25">
      <c r="B90" s="340"/>
      <c r="C90" s="340"/>
    </row>
    <row r="91" spans="2:3" x14ac:dyDescent="0.25">
      <c r="B91" s="340"/>
      <c r="C91" s="340"/>
    </row>
    <row r="92" spans="2:3" x14ac:dyDescent="0.25">
      <c r="B92" s="423"/>
      <c r="C92" s="340"/>
    </row>
    <row r="93" spans="2:3" x14ac:dyDescent="0.25">
      <c r="B93" s="423"/>
      <c r="C93" s="340"/>
    </row>
    <row r="94" spans="2:3" x14ac:dyDescent="0.25">
      <c r="B94" s="423"/>
      <c r="C94" s="340"/>
    </row>
    <row r="95" spans="2:3" x14ac:dyDescent="0.25">
      <c r="B95" s="340"/>
      <c r="C95" s="340"/>
    </row>
    <row r="96" spans="2:3" x14ac:dyDescent="0.25">
      <c r="B96" s="340"/>
      <c r="C96" s="340"/>
    </row>
    <row r="97" spans="2:3" x14ac:dyDescent="0.25">
      <c r="B97" s="340"/>
      <c r="C97" s="340"/>
    </row>
    <row r="98" spans="2:3" x14ac:dyDescent="0.25">
      <c r="B98" s="340"/>
      <c r="C98" s="340"/>
    </row>
    <row r="99" spans="2:3" x14ac:dyDescent="0.25">
      <c r="B99" s="340"/>
      <c r="C99" s="340"/>
    </row>
    <row r="100" spans="2:3" x14ac:dyDescent="0.25">
      <c r="B100" s="340"/>
      <c r="C100" s="340"/>
    </row>
    <row r="101" spans="2:3" x14ac:dyDescent="0.25">
      <c r="B101" s="340"/>
      <c r="C101" s="340"/>
    </row>
    <row r="102" spans="2:3" x14ac:dyDescent="0.25">
      <c r="B102" s="340"/>
      <c r="C102" s="340"/>
    </row>
    <row r="103" spans="2:3" x14ac:dyDescent="0.25">
      <c r="B103" s="340"/>
      <c r="C103" s="340"/>
    </row>
    <row r="104" spans="2:3" x14ac:dyDescent="0.25">
      <c r="B104" s="340"/>
      <c r="C104" s="340"/>
    </row>
    <row r="105" spans="2:3" x14ac:dyDescent="0.25">
      <c r="B105" s="340"/>
      <c r="C105" s="340"/>
    </row>
    <row r="106" spans="2:3" x14ac:dyDescent="0.25">
      <c r="B106" s="340"/>
      <c r="C106" s="340"/>
    </row>
    <row r="107" spans="2:3" x14ac:dyDescent="0.25">
      <c r="B107" s="340"/>
      <c r="C107" s="340"/>
    </row>
    <row r="108" spans="2:3" x14ac:dyDescent="0.25">
      <c r="B108" s="340"/>
      <c r="C108" s="340"/>
    </row>
    <row r="109" spans="2:3" x14ac:dyDescent="0.25">
      <c r="B109" s="340"/>
      <c r="C109" s="340"/>
    </row>
    <row r="110" spans="2:3" x14ac:dyDescent="0.25">
      <c r="B110" s="340"/>
      <c r="C110" s="340"/>
    </row>
    <row r="111" spans="2:3" x14ac:dyDescent="0.25">
      <c r="B111" s="340"/>
      <c r="C111" s="340"/>
    </row>
    <row r="112" spans="2:3" x14ac:dyDescent="0.25">
      <c r="B112" s="340"/>
      <c r="C112" s="340"/>
    </row>
    <row r="113" spans="2:3" x14ac:dyDescent="0.25">
      <c r="B113" s="340"/>
      <c r="C113" s="340"/>
    </row>
    <row r="114" spans="2:3" x14ac:dyDescent="0.25">
      <c r="B114" s="340"/>
      <c r="C114" s="340"/>
    </row>
    <row r="115" spans="2:3" x14ac:dyDescent="0.25">
      <c r="B115" s="340"/>
      <c r="C115" s="340"/>
    </row>
    <row r="116" spans="2:3" x14ac:dyDescent="0.25">
      <c r="B116" s="340"/>
      <c r="C116" s="340"/>
    </row>
    <row r="117" spans="2:3" x14ac:dyDescent="0.25">
      <c r="B117" s="340"/>
      <c r="C117" s="340"/>
    </row>
    <row r="118" spans="2:3" x14ac:dyDescent="0.25">
      <c r="B118" s="340"/>
      <c r="C118" s="340"/>
    </row>
    <row r="119" spans="2:3" x14ac:dyDescent="0.25">
      <c r="B119" s="340"/>
      <c r="C119" s="340"/>
    </row>
    <row r="120" spans="2:3" x14ac:dyDescent="0.25">
      <c r="B120" s="340"/>
      <c r="C120" s="340"/>
    </row>
    <row r="121" spans="2:3" x14ac:dyDescent="0.25">
      <c r="B121" s="340"/>
      <c r="C121" s="340"/>
    </row>
    <row r="122" spans="2:3" x14ac:dyDescent="0.25">
      <c r="B122" s="340"/>
      <c r="C122" s="340"/>
    </row>
    <row r="123" spans="2:3" x14ac:dyDescent="0.25">
      <c r="B123" s="340"/>
      <c r="C123" s="340"/>
    </row>
    <row r="124" spans="2:3" x14ac:dyDescent="0.25">
      <c r="C124" s="340"/>
    </row>
    <row r="125" spans="2:3" x14ac:dyDescent="0.25">
      <c r="C125" s="340"/>
    </row>
    <row r="126" spans="2:3" x14ac:dyDescent="0.25">
      <c r="B126" s="340"/>
      <c r="C126" s="340"/>
    </row>
    <row r="127" spans="2:3" x14ac:dyDescent="0.25">
      <c r="B127" s="340"/>
      <c r="C127" s="340"/>
    </row>
    <row r="128" spans="2:3" x14ac:dyDescent="0.25">
      <c r="B128" s="340"/>
      <c r="C128" s="340"/>
    </row>
    <row r="129" spans="2:3" x14ac:dyDescent="0.25">
      <c r="B129" s="340"/>
      <c r="C129" s="340"/>
    </row>
    <row r="130" spans="2:3" x14ac:dyDescent="0.25">
      <c r="B130" s="340"/>
      <c r="C130" s="340"/>
    </row>
    <row r="131" spans="2:3" x14ac:dyDescent="0.25">
      <c r="B131" s="340"/>
      <c r="C131" s="340"/>
    </row>
    <row r="132" spans="2:3" x14ac:dyDescent="0.25">
      <c r="B132" s="340"/>
      <c r="C132" s="340"/>
    </row>
    <row r="133" spans="2:3" x14ac:dyDescent="0.25">
      <c r="B133" s="340"/>
      <c r="C133" s="340"/>
    </row>
    <row r="134" spans="2:3" x14ac:dyDescent="0.25">
      <c r="B134" s="340"/>
      <c r="C134" s="340"/>
    </row>
    <row r="135" spans="2:3" x14ac:dyDescent="0.25">
      <c r="B135" s="340"/>
      <c r="C135" s="340"/>
    </row>
    <row r="136" spans="2:3" x14ac:dyDescent="0.25">
      <c r="B136" s="340"/>
      <c r="C136" s="340"/>
    </row>
    <row r="137" spans="2:3" x14ac:dyDescent="0.25">
      <c r="B137" s="340"/>
      <c r="C137" s="340"/>
    </row>
    <row r="138" spans="2:3" x14ac:dyDescent="0.25">
      <c r="B138" s="340"/>
      <c r="C138" s="340"/>
    </row>
    <row r="139" spans="2:3" x14ac:dyDescent="0.25">
      <c r="B139" s="344"/>
      <c r="C139" s="340"/>
    </row>
    <row r="140" spans="2:3" x14ac:dyDescent="0.25">
      <c r="B140" s="340"/>
      <c r="C140" s="340"/>
    </row>
    <row r="141" spans="2:3" x14ac:dyDescent="0.25">
      <c r="B141" s="340"/>
      <c r="C141" s="340"/>
    </row>
    <row r="142" spans="2:3" x14ac:dyDescent="0.25">
      <c r="B142" s="340"/>
      <c r="C142" s="340"/>
    </row>
    <row r="143" spans="2:3" x14ac:dyDescent="0.25">
      <c r="B143" s="340"/>
      <c r="C143" s="340"/>
    </row>
    <row r="144" spans="2:3" x14ac:dyDescent="0.25">
      <c r="C144" s="340"/>
    </row>
    <row r="145" spans="2:3" x14ac:dyDescent="0.25">
      <c r="C145" s="340"/>
    </row>
    <row r="146" spans="2:3" x14ac:dyDescent="0.25">
      <c r="C146" s="340"/>
    </row>
    <row r="147" spans="2:3" x14ac:dyDescent="0.25">
      <c r="C147" s="340"/>
    </row>
    <row r="148" spans="2:3" x14ac:dyDescent="0.25">
      <c r="C148" s="340"/>
    </row>
    <row r="149" spans="2:3" x14ac:dyDescent="0.25">
      <c r="C149" s="340"/>
    </row>
    <row r="150" spans="2:3" x14ac:dyDescent="0.25">
      <c r="C150" s="340"/>
    </row>
    <row r="151" spans="2:3" x14ac:dyDescent="0.25">
      <c r="C151" s="340"/>
    </row>
    <row r="152" spans="2:3" x14ac:dyDescent="0.25">
      <c r="C152" s="340"/>
    </row>
    <row r="153" spans="2:3" x14ac:dyDescent="0.25">
      <c r="B153" s="424"/>
      <c r="C153" s="340"/>
    </row>
    <row r="154" spans="2:3" x14ac:dyDescent="0.25">
      <c r="B154" s="340"/>
      <c r="C154" s="340"/>
    </row>
    <row r="155" spans="2:3" x14ac:dyDescent="0.25">
      <c r="B155" s="340"/>
      <c r="C155" s="340"/>
    </row>
    <row r="156" spans="2:3" x14ac:dyDescent="0.25">
      <c r="B156" s="340"/>
      <c r="C156" s="340"/>
    </row>
    <row r="157" spans="2:3" x14ac:dyDescent="0.25">
      <c r="B157" s="340"/>
      <c r="C157" s="340"/>
    </row>
    <row r="158" spans="2:3" x14ac:dyDescent="0.25">
      <c r="B158" s="340"/>
      <c r="C158" s="340"/>
    </row>
    <row r="159" spans="2:3" x14ac:dyDescent="0.25">
      <c r="B159" s="340"/>
      <c r="C159" s="340"/>
    </row>
    <row r="160" spans="2:3" x14ac:dyDescent="0.25">
      <c r="B160" s="340"/>
      <c r="C160" s="340"/>
    </row>
    <row r="161" spans="2:3" x14ac:dyDescent="0.25">
      <c r="B161" s="340"/>
      <c r="C161" s="340"/>
    </row>
    <row r="162" spans="2:3" x14ac:dyDescent="0.25">
      <c r="B162" s="340"/>
      <c r="C162" s="340"/>
    </row>
    <row r="163" spans="2:3" x14ac:dyDescent="0.25">
      <c r="B163" s="340"/>
      <c r="C163" s="340"/>
    </row>
    <row r="164" spans="2:3" x14ac:dyDescent="0.25">
      <c r="B164" s="340"/>
      <c r="C164" s="340"/>
    </row>
    <row r="165" spans="2:3" x14ac:dyDescent="0.25">
      <c r="B165" s="340"/>
      <c r="C165" s="340"/>
    </row>
    <row r="166" spans="2:3" x14ac:dyDescent="0.25">
      <c r="B166" s="340"/>
      <c r="C166" s="340"/>
    </row>
    <row r="167" spans="2:3" x14ac:dyDescent="0.25">
      <c r="B167" s="340"/>
      <c r="C167" s="340"/>
    </row>
    <row r="168" spans="2:3" x14ac:dyDescent="0.25">
      <c r="B168" s="340"/>
      <c r="C168" s="340"/>
    </row>
    <row r="169" spans="2:3" x14ac:dyDescent="0.25">
      <c r="B169" s="340"/>
      <c r="C169" s="340"/>
    </row>
    <row r="170" spans="2:3" x14ac:dyDescent="0.25">
      <c r="B170" s="340"/>
      <c r="C170" s="340"/>
    </row>
    <row r="171" spans="2:3" x14ac:dyDescent="0.25">
      <c r="B171" s="340"/>
      <c r="C171" s="340"/>
    </row>
    <row r="172" spans="2:3" x14ac:dyDescent="0.25">
      <c r="B172" s="340"/>
      <c r="C172" s="340"/>
    </row>
    <row r="173" spans="2:3" x14ac:dyDescent="0.25">
      <c r="B173" s="340"/>
      <c r="C173" s="340"/>
    </row>
    <row r="174" spans="2:3" x14ac:dyDescent="0.25">
      <c r="B174" s="340"/>
      <c r="C174" s="340"/>
    </row>
    <row r="175" spans="2:3" x14ac:dyDescent="0.25">
      <c r="B175" s="340"/>
      <c r="C175" s="340"/>
    </row>
    <row r="176" spans="2:3" x14ac:dyDescent="0.25">
      <c r="B176" s="340"/>
      <c r="C176" s="340"/>
    </row>
    <row r="177" spans="2:3" x14ac:dyDescent="0.25">
      <c r="B177" s="340"/>
      <c r="C177" s="340"/>
    </row>
    <row r="178" spans="2:3" x14ac:dyDescent="0.25">
      <c r="B178" s="340"/>
      <c r="C178" s="340"/>
    </row>
    <row r="179" spans="2:3" x14ac:dyDescent="0.25">
      <c r="B179" s="340"/>
      <c r="C179" s="340"/>
    </row>
    <row r="180" spans="2:3" x14ac:dyDescent="0.25">
      <c r="B180" s="340"/>
      <c r="C180" s="340"/>
    </row>
    <row r="181" spans="2:3" x14ac:dyDescent="0.25">
      <c r="B181" s="340"/>
      <c r="C181" s="340"/>
    </row>
    <row r="182" spans="2:3" x14ac:dyDescent="0.25">
      <c r="B182" s="340"/>
      <c r="C182" s="340"/>
    </row>
    <row r="183" spans="2:3" x14ac:dyDescent="0.25">
      <c r="B183" s="340"/>
      <c r="C183" s="340"/>
    </row>
    <row r="184" spans="2:3" x14ac:dyDescent="0.25">
      <c r="B184" s="340"/>
      <c r="C184" s="340"/>
    </row>
    <row r="185" spans="2:3" x14ac:dyDescent="0.25">
      <c r="B185" s="340"/>
      <c r="C185" s="340"/>
    </row>
    <row r="186" spans="2:3" x14ac:dyDescent="0.25">
      <c r="B186" s="340"/>
      <c r="C186" s="340"/>
    </row>
    <row r="187" spans="2:3" x14ac:dyDescent="0.25">
      <c r="B187" s="340"/>
      <c r="C187" s="340"/>
    </row>
    <row r="188" spans="2:3" x14ac:dyDescent="0.25">
      <c r="B188" s="340"/>
      <c r="C188" s="340"/>
    </row>
    <row r="189" spans="2:3" x14ac:dyDescent="0.25">
      <c r="B189" s="340"/>
      <c r="C189" s="340"/>
    </row>
    <row r="190" spans="2:3" x14ac:dyDescent="0.25">
      <c r="B190" s="340"/>
      <c r="C190" s="340"/>
    </row>
    <row r="191" spans="2:3" x14ac:dyDescent="0.25">
      <c r="B191" s="340"/>
      <c r="C191" s="340"/>
    </row>
    <row r="192" spans="2:3" x14ac:dyDescent="0.25">
      <c r="B192" s="340"/>
      <c r="C192" s="340"/>
    </row>
    <row r="193" spans="2:3" x14ac:dyDescent="0.25">
      <c r="B193" s="340"/>
      <c r="C193" s="340"/>
    </row>
    <row r="194" spans="2:3" x14ac:dyDescent="0.25">
      <c r="B194" s="340"/>
      <c r="C194" s="340"/>
    </row>
    <row r="195" spans="2:3" x14ac:dyDescent="0.25">
      <c r="B195" s="340"/>
      <c r="C195" s="340"/>
    </row>
    <row r="196" spans="2:3" x14ac:dyDescent="0.25">
      <c r="B196" s="340"/>
      <c r="C196" s="340"/>
    </row>
    <row r="197" spans="2:3" x14ac:dyDescent="0.25">
      <c r="B197" s="340"/>
      <c r="C197" s="340"/>
    </row>
    <row r="198" spans="2:3" x14ac:dyDescent="0.25">
      <c r="B198" s="340"/>
      <c r="C198" s="340"/>
    </row>
    <row r="199" spans="2:3" x14ac:dyDescent="0.25">
      <c r="B199" s="340"/>
      <c r="C199" s="340"/>
    </row>
    <row r="200" spans="2:3" x14ac:dyDescent="0.25">
      <c r="B200" s="340"/>
      <c r="C200" s="340"/>
    </row>
    <row r="201" spans="2:3" x14ac:dyDescent="0.25">
      <c r="B201" s="340"/>
      <c r="C201" s="340"/>
    </row>
    <row r="202" spans="2:3" x14ac:dyDescent="0.25">
      <c r="B202" s="340"/>
      <c r="C202" s="340"/>
    </row>
    <row r="203" spans="2:3" x14ac:dyDescent="0.25">
      <c r="B203" s="340"/>
      <c r="C203" s="340"/>
    </row>
    <row r="204" spans="2:3" x14ac:dyDescent="0.25">
      <c r="B204" s="340"/>
      <c r="C204" s="340"/>
    </row>
    <row r="205" spans="2:3" x14ac:dyDescent="0.25">
      <c r="B205" s="340"/>
      <c r="C205" s="340"/>
    </row>
    <row r="206" spans="2:3" x14ac:dyDescent="0.25">
      <c r="B206" s="340"/>
      <c r="C206" s="340"/>
    </row>
    <row r="207" spans="2:3" x14ac:dyDescent="0.25">
      <c r="B207" s="340"/>
      <c r="C207" s="340"/>
    </row>
    <row r="208" spans="2:3" x14ac:dyDescent="0.25">
      <c r="B208" s="340"/>
      <c r="C208" s="340"/>
    </row>
    <row r="209" spans="2:3" x14ac:dyDescent="0.25">
      <c r="B209" s="340"/>
      <c r="C209" s="340"/>
    </row>
    <row r="210" spans="2:3" x14ac:dyDescent="0.25">
      <c r="B210" s="340"/>
      <c r="C210" s="340"/>
    </row>
    <row r="211" spans="2:3" x14ac:dyDescent="0.25">
      <c r="B211" s="340"/>
      <c r="C211" s="340"/>
    </row>
    <row r="212" spans="2:3" x14ac:dyDescent="0.25">
      <c r="B212" s="340"/>
      <c r="C212" s="340"/>
    </row>
    <row r="213" spans="2:3" x14ac:dyDescent="0.25">
      <c r="B213" s="340"/>
      <c r="C213" s="340"/>
    </row>
    <row r="214" spans="2:3" x14ac:dyDescent="0.25">
      <c r="B214" s="340"/>
      <c r="C214" s="340"/>
    </row>
    <row r="215" spans="2:3" x14ac:dyDescent="0.25">
      <c r="B215" s="340"/>
      <c r="C215" s="340"/>
    </row>
    <row r="216" spans="2:3" x14ac:dyDescent="0.25">
      <c r="B216" s="340"/>
      <c r="C216" s="340"/>
    </row>
    <row r="217" spans="2:3" x14ac:dyDescent="0.25">
      <c r="B217" s="340"/>
      <c r="C217" s="340"/>
    </row>
    <row r="218" spans="2:3" x14ac:dyDescent="0.25">
      <c r="B218" s="340"/>
      <c r="C218" s="340"/>
    </row>
    <row r="219" spans="2:3" x14ac:dyDescent="0.25">
      <c r="B219" s="340"/>
      <c r="C219" s="340"/>
    </row>
    <row r="220" spans="2:3" x14ac:dyDescent="0.25">
      <c r="B220" s="340"/>
      <c r="C220" s="340"/>
    </row>
    <row r="221" spans="2:3" x14ac:dyDescent="0.25">
      <c r="B221" s="340"/>
      <c r="C221" s="340"/>
    </row>
    <row r="222" spans="2:3" x14ac:dyDescent="0.25">
      <c r="B222" s="340"/>
      <c r="C222" s="340"/>
    </row>
    <row r="223" spans="2:3" x14ac:dyDescent="0.25">
      <c r="B223" s="340"/>
      <c r="C223" s="340"/>
    </row>
    <row r="224" spans="2:3" x14ac:dyDescent="0.25">
      <c r="B224" s="340"/>
      <c r="C224" s="340"/>
    </row>
    <row r="225" spans="2:3" x14ac:dyDescent="0.25">
      <c r="B225" s="340"/>
      <c r="C225" s="340"/>
    </row>
    <row r="226" spans="2:3" x14ac:dyDescent="0.25">
      <c r="B226" s="340"/>
      <c r="C226" s="340"/>
    </row>
    <row r="227" spans="2:3" x14ac:dyDescent="0.25">
      <c r="B227" s="340"/>
      <c r="C227" s="340"/>
    </row>
    <row r="228" spans="2:3" x14ac:dyDescent="0.25">
      <c r="B228" s="340"/>
      <c r="C228" s="340"/>
    </row>
    <row r="229" spans="2:3" x14ac:dyDescent="0.25">
      <c r="B229" s="340"/>
      <c r="C229" s="340"/>
    </row>
    <row r="230" spans="2:3" x14ac:dyDescent="0.25">
      <c r="B230" s="340"/>
      <c r="C230" s="340"/>
    </row>
    <row r="231" spans="2:3" x14ac:dyDescent="0.25">
      <c r="B231" s="340"/>
      <c r="C231" s="340"/>
    </row>
    <row r="232" spans="2:3" x14ac:dyDescent="0.25">
      <c r="B232" s="340"/>
      <c r="C232" s="340"/>
    </row>
    <row r="233" spans="2:3" x14ac:dyDescent="0.25">
      <c r="B233" s="340"/>
      <c r="C233" s="340"/>
    </row>
    <row r="234" spans="2:3" x14ac:dyDescent="0.25">
      <c r="B234" s="340"/>
      <c r="C234" s="340"/>
    </row>
    <row r="235" spans="2:3" x14ac:dyDescent="0.25">
      <c r="B235" s="340"/>
      <c r="C235" s="340"/>
    </row>
    <row r="236" spans="2:3" x14ac:dyDescent="0.25">
      <c r="B236" s="340"/>
      <c r="C236" s="340"/>
    </row>
    <row r="237" spans="2:3" x14ac:dyDescent="0.25">
      <c r="B237" s="340"/>
      <c r="C237" s="340"/>
    </row>
    <row r="238" spans="2:3" x14ac:dyDescent="0.25">
      <c r="B238" s="340"/>
      <c r="C238" s="340"/>
    </row>
    <row r="239" spans="2:3" x14ac:dyDescent="0.25">
      <c r="B239" s="340"/>
      <c r="C239" s="340"/>
    </row>
    <row r="240" spans="2:3" x14ac:dyDescent="0.25">
      <c r="B240" s="340"/>
      <c r="C240" s="340"/>
    </row>
    <row r="241" spans="2:3" x14ac:dyDescent="0.25">
      <c r="B241" s="340"/>
      <c r="C241" s="340"/>
    </row>
  </sheetData>
  <sheetProtection sheet="1" objects="1" scenarios="1"/>
  <mergeCells count="10">
    <mergeCell ref="B56:L57"/>
    <mergeCell ref="B11:K12"/>
    <mergeCell ref="B49:K49"/>
    <mergeCell ref="B20:K20"/>
    <mergeCell ref="B46:K47"/>
    <mergeCell ref="B40:K40"/>
    <mergeCell ref="B25:K28"/>
    <mergeCell ref="B29:K30"/>
    <mergeCell ref="B36:L37"/>
    <mergeCell ref="B42:K43"/>
  </mergeCells>
  <conditionalFormatting sqref="B25 B29">
    <cfRule type="expression" dxfId="9" priority="1">
      <formula>CELL("protect",B25)=1</formula>
    </cfRule>
  </conditionalFormatting>
  <conditionalFormatting sqref="B1:C5 C6 B7:C7 B8:B9 C8:C10 B11 B13 C13:C14 B15:C19 B20 B21:C23 C24 B32:B38 C32:C40 B38:C38 C45 B49 C50:C53 B51:B56 B54:C55 B58:C58 C59 B60:C123 C124:C125 B126:C143 C144:C152 B153:C241">
    <cfRule type="expression" dxfId="8" priority="2">
      <formula>CELL("protect",B1)=1</formula>
    </cfRule>
  </conditionalFormatting>
  <hyperlinks>
    <hyperlink ref="B54" r:id="rId1" xr:uid="{8B3428CE-7BC7-41AB-88C4-9F95885B796A}"/>
    <hyperlink ref="B33" r:id="rId2" xr:uid="{968BE0D2-6B3D-4A81-AC74-AE22969D193F}"/>
  </hyperlinks>
  <pageMargins left="0.7" right="0.7" top="0.75" bottom="0.75" header="0.3" footer="0.3"/>
  <pageSetup scale="77"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7743-A4B6-457A-A933-2A0708D8CA0C}">
  <sheetPr codeName="Sheet1">
    <tabColor theme="3" tint="0.89999084444715716"/>
    <pageSetUpPr fitToPage="1"/>
  </sheetPr>
  <dimension ref="A1:AZ297"/>
  <sheetViews>
    <sheetView showGridLines="0" zoomScale="85" zoomScaleNormal="85" workbookViewId="0">
      <selection activeCell="D13" sqref="D13"/>
    </sheetView>
  </sheetViews>
  <sheetFormatPr defaultRowHeight="15" x14ac:dyDescent="0.25"/>
  <cols>
    <col min="1" max="1" width="23.28515625" customWidth="1"/>
    <col min="2" max="2" width="20.140625" style="19" customWidth="1"/>
    <col min="3" max="3" width="19" customWidth="1"/>
    <col min="4" max="9" width="13.85546875" customWidth="1"/>
    <col min="10" max="10" width="5.140625" style="340" customWidth="1"/>
    <col min="11" max="11" width="8.5703125" customWidth="1"/>
    <col min="12" max="15" width="13" customWidth="1"/>
    <col min="16" max="16" width="6.85546875" customWidth="1"/>
    <col min="17" max="17" width="63.42578125" style="340" customWidth="1"/>
    <col min="18" max="18" width="9.140625" style="340"/>
    <col min="19" max="19" width="14.140625" style="340" customWidth="1"/>
    <col min="20" max="24" width="12.85546875" style="340" customWidth="1"/>
    <col min="25" max="52" width="9.140625" style="340"/>
  </cols>
  <sheetData>
    <row r="1" spans="1:17" ht="26.25" x14ac:dyDescent="0.3">
      <c r="A1" s="196"/>
      <c r="B1" s="490" t="s">
        <v>168</v>
      </c>
      <c r="C1" s="490"/>
      <c r="D1" s="490"/>
      <c r="E1" s="490"/>
      <c r="F1" s="490"/>
      <c r="G1" s="490"/>
      <c r="H1" s="129"/>
      <c r="I1" s="197" t="s">
        <v>359</v>
      </c>
      <c r="K1" s="340"/>
      <c r="L1" s="341" t="s">
        <v>299</v>
      </c>
      <c r="M1" s="342" t="s">
        <v>300</v>
      </c>
      <c r="N1" s="342" t="s">
        <v>301</v>
      </c>
      <c r="O1" s="343"/>
      <c r="P1" s="340"/>
      <c r="Q1" s="422"/>
    </row>
    <row r="2" spans="1:17" ht="21" x14ac:dyDescent="0.3">
      <c r="B2" s="233"/>
      <c r="C2" s="233"/>
      <c r="D2" s="233"/>
      <c r="E2" s="233"/>
      <c r="F2" s="233"/>
      <c r="G2" s="233"/>
      <c r="H2" s="129"/>
      <c r="I2" s="197"/>
      <c r="K2" s="340"/>
      <c r="L2" s="344" t="s">
        <v>291</v>
      </c>
      <c r="M2" s="345">
        <v>0.28699999999999998</v>
      </c>
      <c r="N2" s="345">
        <v>0.30399999999999999</v>
      </c>
      <c r="O2" s="346"/>
      <c r="P2" s="340"/>
      <c r="Q2" s="422"/>
    </row>
    <row r="3" spans="1:17" x14ac:dyDescent="0.25">
      <c r="A3" s="130" t="s">
        <v>140</v>
      </c>
      <c r="B3" s="130"/>
      <c r="C3" s="130"/>
      <c r="D3" s="127"/>
      <c r="E3" s="127"/>
      <c r="F3" s="127"/>
      <c r="G3" s="127"/>
      <c r="H3" s="127"/>
      <c r="I3" s="127"/>
      <c r="K3" s="340"/>
      <c r="L3" s="344" t="s">
        <v>302</v>
      </c>
      <c r="M3" s="345">
        <v>0.106</v>
      </c>
      <c r="N3" s="345">
        <v>0.11799999999999999</v>
      </c>
      <c r="O3" s="340"/>
      <c r="P3" s="340"/>
    </row>
    <row r="4" spans="1:17" ht="17.45" customHeight="1" x14ac:dyDescent="0.25">
      <c r="A4" s="312"/>
      <c r="B4" s="313"/>
      <c r="C4" s="312"/>
      <c r="D4" s="312"/>
      <c r="E4" s="312"/>
      <c r="F4" s="312"/>
      <c r="G4" s="312"/>
      <c r="H4" s="127"/>
      <c r="I4" s="127"/>
      <c r="K4" s="340"/>
      <c r="L4" s="344" t="s">
        <v>292</v>
      </c>
      <c r="M4" s="345">
        <v>3.4000000000000002E-2</v>
      </c>
      <c r="N4" s="345">
        <v>3.5000000000000003E-2</v>
      </c>
      <c r="O4" s="340"/>
      <c r="P4" s="340"/>
      <c r="Q4" s="424"/>
    </row>
    <row r="5" spans="1:17" x14ac:dyDescent="0.25">
      <c r="B5" s="130"/>
      <c r="C5" s="128"/>
      <c r="D5" s="131" t="s">
        <v>270</v>
      </c>
      <c r="E5" s="128"/>
      <c r="F5" s="127"/>
      <c r="G5" s="131" t="s">
        <v>170</v>
      </c>
      <c r="H5" s="131" t="s">
        <v>1</v>
      </c>
      <c r="I5" s="131" t="s">
        <v>61</v>
      </c>
      <c r="K5" s="340"/>
      <c r="L5" s="344" t="s">
        <v>231</v>
      </c>
      <c r="M5" s="340"/>
      <c r="N5" s="350">
        <v>0.17380000000000001</v>
      </c>
      <c r="O5" s="340"/>
      <c r="P5" s="340"/>
      <c r="Q5" s="424"/>
    </row>
    <row r="6" spans="1:17" x14ac:dyDescent="0.25">
      <c r="A6" s="128" t="s">
        <v>0</v>
      </c>
      <c r="B6" s="486"/>
      <c r="C6" s="487"/>
      <c r="D6" s="314"/>
      <c r="E6" s="127"/>
      <c r="F6" s="127"/>
      <c r="G6" s="317"/>
      <c r="H6" s="317"/>
      <c r="I6" s="317"/>
      <c r="K6" s="340"/>
      <c r="L6" s="351"/>
      <c r="M6" s="351"/>
      <c r="N6" s="351" t="s">
        <v>293</v>
      </c>
      <c r="O6" s="351" t="s">
        <v>294</v>
      </c>
      <c r="P6" s="346"/>
      <c r="Q6" s="424"/>
    </row>
    <row r="7" spans="1:17" x14ac:dyDescent="0.25">
      <c r="A7" s="128" t="s">
        <v>271</v>
      </c>
      <c r="B7" s="488"/>
      <c r="C7" s="488"/>
      <c r="D7" s="316"/>
      <c r="E7" s="127"/>
      <c r="F7" s="127"/>
      <c r="G7" s="127"/>
      <c r="H7" s="127"/>
      <c r="I7" s="127"/>
      <c r="K7" s="340"/>
      <c r="L7" s="344" t="s">
        <v>297</v>
      </c>
      <c r="M7" s="340"/>
      <c r="N7" s="352">
        <v>0.54</v>
      </c>
      <c r="O7" s="352">
        <v>0.26</v>
      </c>
      <c r="P7" s="346"/>
      <c r="Q7" s="435"/>
    </row>
    <row r="8" spans="1:17" x14ac:dyDescent="0.25">
      <c r="A8" s="128" t="s">
        <v>271</v>
      </c>
      <c r="B8" s="489"/>
      <c r="C8" s="489"/>
      <c r="D8" s="316"/>
      <c r="E8" s="127"/>
      <c r="F8" s="127"/>
      <c r="G8" s="127"/>
      <c r="H8" s="127"/>
      <c r="I8" s="127"/>
      <c r="K8" s="340"/>
      <c r="L8" s="344" t="s">
        <v>298</v>
      </c>
      <c r="M8" s="340"/>
      <c r="N8" s="352">
        <v>0.56000000000000005</v>
      </c>
      <c r="O8" s="352">
        <v>0.28000000000000003</v>
      </c>
      <c r="P8" s="340"/>
    </row>
    <row r="9" spans="1:17" x14ac:dyDescent="0.25">
      <c r="A9" s="128" t="s">
        <v>271</v>
      </c>
      <c r="B9" s="489"/>
      <c r="C9" s="489"/>
      <c r="D9" s="316"/>
      <c r="E9" s="127"/>
      <c r="F9" s="127"/>
      <c r="G9" s="127"/>
      <c r="H9" s="127"/>
      <c r="I9" s="127"/>
      <c r="K9" s="340"/>
      <c r="L9" s="344" t="s">
        <v>295</v>
      </c>
      <c r="M9" s="340"/>
      <c r="N9" s="352">
        <v>0.52</v>
      </c>
      <c r="O9" s="352">
        <v>0.26</v>
      </c>
      <c r="P9" s="340"/>
      <c r="Q9" s="436"/>
    </row>
    <row r="10" spans="1:17" x14ac:dyDescent="0.25">
      <c r="A10" s="127"/>
      <c r="B10" s="132"/>
      <c r="C10" s="127"/>
      <c r="D10" s="127"/>
      <c r="E10" s="127"/>
      <c r="F10" s="127"/>
      <c r="G10" s="127"/>
      <c r="H10" s="127"/>
      <c r="I10" s="127"/>
      <c r="K10" s="340"/>
      <c r="L10" s="344" t="s">
        <v>296</v>
      </c>
      <c r="M10" s="340"/>
      <c r="N10" s="352">
        <v>0.41</v>
      </c>
      <c r="O10" s="352">
        <v>0.26</v>
      </c>
      <c r="P10" s="340"/>
      <c r="Q10" s="436"/>
    </row>
    <row r="11" spans="1:17" ht="18.75" x14ac:dyDescent="0.3">
      <c r="A11" s="491" t="s">
        <v>2</v>
      </c>
      <c r="B11" s="491"/>
      <c r="C11" s="491"/>
      <c r="D11" s="491"/>
      <c r="E11" s="491"/>
      <c r="F11" s="491"/>
      <c r="G11" s="491"/>
      <c r="H11" s="491"/>
      <c r="I11" s="491"/>
      <c r="K11" s="485" t="s">
        <v>308</v>
      </c>
      <c r="L11" s="485"/>
      <c r="M11" s="485"/>
      <c r="N11" s="485"/>
      <c r="O11" s="485"/>
      <c r="P11" s="340"/>
      <c r="Q11" s="436"/>
    </row>
    <row r="12" spans="1:17" x14ac:dyDescent="0.25">
      <c r="A12" s="126"/>
      <c r="B12" s="132"/>
      <c r="C12" s="5"/>
      <c r="D12" s="104" t="s">
        <v>3</v>
      </c>
      <c r="E12" s="104" t="s">
        <v>4</v>
      </c>
      <c r="F12" s="104" t="s">
        <v>5</v>
      </c>
      <c r="G12" s="104" t="s">
        <v>6</v>
      </c>
      <c r="H12" s="104" t="s">
        <v>7</v>
      </c>
      <c r="I12" s="104" t="s">
        <v>8</v>
      </c>
      <c r="K12" s="340"/>
      <c r="L12" s="318" t="s">
        <v>276</v>
      </c>
      <c r="M12" s="318" t="s">
        <v>277</v>
      </c>
      <c r="N12" s="318" t="s">
        <v>278</v>
      </c>
      <c r="O12" s="318" t="s">
        <v>279</v>
      </c>
      <c r="P12" s="340"/>
      <c r="Q12" s="436"/>
    </row>
    <row r="13" spans="1:17" x14ac:dyDescent="0.25">
      <c r="A13" s="127"/>
      <c r="B13" s="132"/>
      <c r="C13" s="96" t="s">
        <v>161</v>
      </c>
      <c r="D13" s="321"/>
      <c r="E13" s="302" t="str">
        <f>IF(D13="","",(D14+1))</f>
        <v/>
      </c>
      <c r="F13" s="302" t="str">
        <f>IF(E13="","",(E14+1))</f>
        <v/>
      </c>
      <c r="G13" s="302" t="str">
        <f>IF(F13="","",(F14+1))</f>
        <v/>
      </c>
      <c r="H13" s="302" t="str">
        <f>IF(G13="","",(G14+1))</f>
        <v/>
      </c>
      <c r="I13" s="307">
        <f>MIN(D13,E13,F13,G13,H13)</f>
        <v>0</v>
      </c>
      <c r="K13" s="344" t="s">
        <v>285</v>
      </c>
      <c r="L13" s="319"/>
      <c r="M13" s="319"/>
      <c r="N13" s="319"/>
      <c r="O13" s="319"/>
      <c r="P13" s="340"/>
    </row>
    <row r="14" spans="1:17" x14ac:dyDescent="0.25">
      <c r="A14" s="127"/>
      <c r="B14" s="132"/>
      <c r="C14" s="96" t="s">
        <v>162</v>
      </c>
      <c r="D14" s="321"/>
      <c r="E14" s="302" t="str">
        <f>IF(D14="","",(EDATE(D14,+D15)))</f>
        <v/>
      </c>
      <c r="F14" s="302" t="str">
        <f>IF(E14="","",(EDATE(E14,+E15)))</f>
        <v/>
      </c>
      <c r="G14" s="302" t="str">
        <f>IF(F14="","",(EDATE(F14,+F15)))</f>
        <v/>
      </c>
      <c r="H14" s="302" t="str">
        <f>IF(G14="","",(EDATE(G14,+G15)))</f>
        <v/>
      </c>
      <c r="I14" s="307">
        <f>MAX(D14,E14,F14,G14,H14)</f>
        <v>0</v>
      </c>
      <c r="K14" s="344" t="s">
        <v>273</v>
      </c>
      <c r="L14" s="319"/>
      <c r="M14" s="319"/>
      <c r="N14" s="319"/>
      <c r="O14" s="319"/>
      <c r="P14" s="340"/>
    </row>
    <row r="15" spans="1:17" x14ac:dyDescent="0.25">
      <c r="A15" s="127"/>
      <c r="B15" s="132"/>
      <c r="C15" s="96" t="s">
        <v>163</v>
      </c>
      <c r="D15" s="308" t="str">
        <f>IF(D13="","",(ROUND(YEARFRAC(D13,D14)*12,1)))</f>
        <v/>
      </c>
      <c r="E15" s="308" t="str">
        <f>IF(E13="","",(ROUND(YEARFRAC(E13,E14)*12,1)))</f>
        <v/>
      </c>
      <c r="F15" s="308" t="str">
        <f>IF(F13="","",(ROUND(YEARFRAC(F13,F14)*12,1)))</f>
        <v/>
      </c>
      <c r="G15" s="308" t="str">
        <f>IF(G13="","",(ROUND(YEARFRAC(G13,G14)*12,1)))</f>
        <v/>
      </c>
      <c r="H15" s="308" t="str">
        <f>IF(H13="","",(ROUND(YEARFRAC(H13,H14)*12,1)))</f>
        <v/>
      </c>
      <c r="I15" s="31"/>
      <c r="K15" s="344" t="s">
        <v>274</v>
      </c>
      <c r="L15" s="319"/>
      <c r="M15" s="319"/>
      <c r="N15" s="319"/>
      <c r="O15" s="319"/>
      <c r="P15" s="340"/>
    </row>
    <row r="16" spans="1:17" x14ac:dyDescent="0.25">
      <c r="A16" s="128"/>
      <c r="B16" s="130"/>
      <c r="C16" s="96" t="s">
        <v>177</v>
      </c>
      <c r="D16" s="322">
        <v>0.03</v>
      </c>
      <c r="E16" s="30"/>
      <c r="F16" s="30"/>
      <c r="G16" s="30"/>
      <c r="H16" s="30"/>
      <c r="I16" s="31"/>
      <c r="K16" s="344" t="s">
        <v>275</v>
      </c>
      <c r="L16" s="319"/>
      <c r="M16" s="319"/>
      <c r="N16" s="319"/>
      <c r="O16" s="319"/>
      <c r="P16" s="340"/>
    </row>
    <row r="17" spans="1:17" s="340" customFormat="1" ht="9" customHeight="1" x14ac:dyDescent="0.25">
      <c r="A17" s="349"/>
      <c r="B17" s="347"/>
      <c r="C17" s="355"/>
      <c r="D17" s="356"/>
      <c r="E17" s="357"/>
      <c r="F17" s="357"/>
      <c r="G17" s="357"/>
      <c r="H17" s="357"/>
      <c r="I17" s="358"/>
    </row>
    <row r="18" spans="1:17" ht="15.75" x14ac:dyDescent="0.25">
      <c r="A18" s="438" t="s">
        <v>272</v>
      </c>
      <c r="B18" s="218"/>
      <c r="C18" s="217"/>
      <c r="D18" s="219"/>
      <c r="E18" s="219"/>
      <c r="F18" s="219"/>
      <c r="G18" s="219"/>
      <c r="H18" s="219"/>
      <c r="I18" s="220"/>
      <c r="K18" s="340"/>
      <c r="L18" s="359"/>
      <c r="M18" s="359"/>
      <c r="N18" s="359"/>
      <c r="O18" s="359"/>
      <c r="P18" s="340"/>
    </row>
    <row r="19" spans="1:17" x14ac:dyDescent="0.25">
      <c r="A19" s="33" t="s">
        <v>9</v>
      </c>
      <c r="B19" s="33" t="s">
        <v>13</v>
      </c>
      <c r="C19" s="98" t="s">
        <v>11</v>
      </c>
      <c r="D19" s="309">
        <f>IFERROR(ROUND(D20*D$15,0),)</f>
        <v>0</v>
      </c>
      <c r="E19" s="309">
        <f>IFERROR(ROUND(E20*E$15,0),)</f>
        <v>0</v>
      </c>
      <c r="F19" s="309">
        <f>IFERROR(ROUND(F20*F$15,0),)</f>
        <v>0</v>
      </c>
      <c r="G19" s="309">
        <f>IFERROR(ROUND(G20*G$15,0),)</f>
        <v>0</v>
      </c>
      <c r="H19" s="309">
        <f>IFERROR(ROUND(H20*H$15,0),)</f>
        <v>0</v>
      </c>
      <c r="I19" s="31"/>
      <c r="K19" s="340"/>
      <c r="L19" s="359"/>
      <c r="M19" s="359"/>
      <c r="N19" s="359"/>
      <c r="O19" s="359"/>
      <c r="P19" s="340"/>
    </row>
    <row r="20" spans="1:17" x14ac:dyDescent="0.25">
      <c r="A20" s="495"/>
      <c r="B20" s="492" t="s">
        <v>14</v>
      </c>
      <c r="C20" s="98" t="s">
        <v>10</v>
      </c>
      <c r="D20" s="323"/>
      <c r="E20" s="305">
        <f>D20*(1+$D$16)</f>
        <v>0</v>
      </c>
      <c r="F20" s="305">
        <f>E20*(1+$D$16)</f>
        <v>0</v>
      </c>
      <c r="G20" s="305">
        <f>F20*(1+$D$16)</f>
        <v>0</v>
      </c>
      <c r="H20" s="305">
        <f>G20*(1+$D$16)</f>
        <v>0</v>
      </c>
      <c r="I20" s="31"/>
      <c r="K20" s="340"/>
      <c r="L20" s="359"/>
      <c r="M20" s="359"/>
      <c r="N20" s="359"/>
      <c r="O20" s="359"/>
      <c r="P20" s="340"/>
    </row>
    <row r="21" spans="1:17" ht="15" customHeight="1" x14ac:dyDescent="0.25">
      <c r="A21" s="496"/>
      <c r="B21" s="493"/>
      <c r="C21" s="98" t="s">
        <v>159</v>
      </c>
      <c r="D21" s="324"/>
      <c r="E21" s="324"/>
      <c r="F21" s="324"/>
      <c r="G21" s="324"/>
      <c r="H21" s="324"/>
      <c r="I21" s="31"/>
      <c r="K21" s="340"/>
      <c r="L21" s="359"/>
      <c r="M21" s="359"/>
      <c r="N21" s="359"/>
      <c r="O21" s="359"/>
      <c r="P21" s="340"/>
      <c r="Q21" s="423"/>
    </row>
    <row r="22" spans="1:17" x14ac:dyDescent="0.25">
      <c r="A22" s="496"/>
      <c r="B22" s="493"/>
      <c r="C22" s="98" t="s">
        <v>160</v>
      </c>
      <c r="D22" s="324"/>
      <c r="E22" s="324"/>
      <c r="F22" s="324"/>
      <c r="G22" s="324"/>
      <c r="H22" s="324"/>
      <c r="I22" s="31"/>
      <c r="K22" s="340"/>
      <c r="L22" s="359"/>
      <c r="M22" s="359"/>
      <c r="N22" s="359"/>
      <c r="O22" s="359"/>
      <c r="P22" s="340"/>
      <c r="Q22" s="423"/>
    </row>
    <row r="23" spans="1:17" x14ac:dyDescent="0.25">
      <c r="A23" s="497"/>
      <c r="B23" s="494"/>
      <c r="C23" s="99" t="s">
        <v>180</v>
      </c>
      <c r="D23" s="325"/>
      <c r="E23" s="306">
        <f>IF(E21="",0,D23)</f>
        <v>0</v>
      </c>
      <c r="F23" s="306">
        <f>IF(F21="",0,E23)</f>
        <v>0</v>
      </c>
      <c r="G23" s="306">
        <f>IF(G21="",0,F23)</f>
        <v>0</v>
      </c>
      <c r="H23" s="306">
        <f>IF(H21="",0,G23)</f>
        <v>0</v>
      </c>
      <c r="I23" s="101"/>
      <c r="K23" s="340"/>
      <c r="L23" s="359"/>
      <c r="M23" s="359"/>
      <c r="N23" s="359"/>
      <c r="O23" s="359"/>
      <c r="P23" s="340"/>
      <c r="Q23" s="423"/>
    </row>
    <row r="24" spans="1:17" x14ac:dyDescent="0.25">
      <c r="A24" s="74" t="s">
        <v>175</v>
      </c>
      <c r="B24" s="315" t="s">
        <v>176</v>
      </c>
      <c r="C24" s="100" t="s">
        <v>15</v>
      </c>
      <c r="D24" s="310">
        <f>ROUND(D19*D22,0)</f>
        <v>0</v>
      </c>
      <c r="E24" s="310">
        <f>ROUND(E19*E22,0)</f>
        <v>0</v>
      </c>
      <c r="F24" s="310">
        <f>ROUND(F19*F22,0)</f>
        <v>0</v>
      </c>
      <c r="G24" s="310">
        <f>ROUND(G19*G22,0)</f>
        <v>0</v>
      </c>
      <c r="H24" s="310">
        <f>ROUND(H19*H22,0)</f>
        <v>0</v>
      </c>
      <c r="I24" s="310">
        <f>SUM(D24:H24)</f>
        <v>0</v>
      </c>
      <c r="K24" s="340"/>
      <c r="L24" s="320"/>
      <c r="M24" s="320"/>
      <c r="N24" s="320"/>
      <c r="O24" s="320"/>
      <c r="P24" s="340"/>
      <c r="Q24" s="437"/>
    </row>
    <row r="25" spans="1:17" x14ac:dyDescent="0.25">
      <c r="A25" s="34" t="s">
        <v>290</v>
      </c>
      <c r="B25" s="40"/>
      <c r="C25" s="97" t="s">
        <v>16</v>
      </c>
      <c r="D25" s="311">
        <f>ROUND(D23*D24,0)</f>
        <v>0</v>
      </c>
      <c r="E25" s="311">
        <f>ROUND(E23*E24,0)</f>
        <v>0</v>
      </c>
      <c r="F25" s="311">
        <f>ROUND(F23*F24,0)</f>
        <v>0</v>
      </c>
      <c r="G25" s="311">
        <f>ROUND(G23*G24,0)</f>
        <v>0</v>
      </c>
      <c r="H25" s="311">
        <f>ROUND(H23*H24,0)</f>
        <v>0</v>
      </c>
      <c r="I25" s="311">
        <f>SUM(D25:H25)</f>
        <v>0</v>
      </c>
      <c r="K25" s="340"/>
      <c r="L25" s="320"/>
      <c r="M25" s="320"/>
      <c r="N25" s="320"/>
      <c r="O25" s="320"/>
      <c r="P25" s="340"/>
    </row>
    <row r="26" spans="1:17" s="340" customFormat="1" x14ac:dyDescent="0.25">
      <c r="A26" s="354"/>
      <c r="B26" s="362"/>
      <c r="C26" s="363"/>
      <c r="D26" s="354"/>
      <c r="E26" s="364"/>
      <c r="F26" s="364"/>
      <c r="G26" s="354"/>
      <c r="H26" s="365"/>
      <c r="I26" s="354"/>
      <c r="L26" s="359"/>
      <c r="M26" s="359"/>
      <c r="N26" s="359"/>
      <c r="O26" s="359"/>
      <c r="Q26" s="432"/>
    </row>
    <row r="27" spans="1:17" s="340" customFormat="1" x14ac:dyDescent="0.25">
      <c r="A27" s="360" t="s">
        <v>9</v>
      </c>
      <c r="B27" s="360" t="s">
        <v>13</v>
      </c>
      <c r="C27" s="303" t="s">
        <v>11</v>
      </c>
      <c r="D27" s="305">
        <f>IFERROR(ROUND(D28*D$15,0),)</f>
        <v>0</v>
      </c>
      <c r="E27" s="305">
        <f>IFERROR(ROUND(E28*E$15,0),)</f>
        <v>0</v>
      </c>
      <c r="F27" s="305">
        <f>IFERROR(ROUND(F28*F$15,0),)</f>
        <v>0</v>
      </c>
      <c r="G27" s="305">
        <f>IFERROR(ROUND(G28*G$15,0),)</f>
        <v>0</v>
      </c>
      <c r="H27" s="305">
        <f>IFERROR(ROUND(H28*H$15,0),)</f>
        <v>0</v>
      </c>
      <c r="I27" s="31"/>
      <c r="L27" s="359"/>
      <c r="M27" s="359"/>
      <c r="N27" s="359"/>
      <c r="O27" s="359"/>
      <c r="Q27" s="432"/>
    </row>
    <row r="28" spans="1:17" s="340" customFormat="1" x14ac:dyDescent="0.25">
      <c r="A28" s="495"/>
      <c r="B28" s="492" t="s">
        <v>14</v>
      </c>
      <c r="C28" s="303" t="s">
        <v>10</v>
      </c>
      <c r="D28" s="323"/>
      <c r="E28" s="305">
        <f>D28*(1+$D$16)</f>
        <v>0</v>
      </c>
      <c r="F28" s="305">
        <f>E28*(1+$D$16)</f>
        <v>0</v>
      </c>
      <c r="G28" s="305">
        <f>F28*(1+$D$16)</f>
        <v>0</v>
      </c>
      <c r="H28" s="305">
        <f>G28*(1+$D$16)</f>
        <v>0</v>
      </c>
      <c r="I28" s="31"/>
      <c r="L28" s="359"/>
      <c r="M28" s="359"/>
      <c r="N28" s="359"/>
      <c r="O28" s="359"/>
      <c r="Q28" s="432"/>
    </row>
    <row r="29" spans="1:17" s="340" customFormat="1" x14ac:dyDescent="0.25">
      <c r="A29" s="496"/>
      <c r="B29" s="493"/>
      <c r="C29" s="303" t="s">
        <v>159</v>
      </c>
      <c r="D29" s="324"/>
      <c r="E29" s="324"/>
      <c r="F29" s="324"/>
      <c r="G29" s="324"/>
      <c r="H29" s="324"/>
      <c r="I29" s="31"/>
      <c r="L29" s="359"/>
      <c r="M29" s="359"/>
      <c r="N29" s="359"/>
      <c r="O29" s="359"/>
      <c r="Q29" s="432"/>
    </row>
    <row r="30" spans="1:17" s="340" customFormat="1" x14ac:dyDescent="0.25">
      <c r="A30" s="496"/>
      <c r="B30" s="493"/>
      <c r="C30" s="303" t="s">
        <v>160</v>
      </c>
      <c r="D30" s="324"/>
      <c r="E30" s="324"/>
      <c r="F30" s="324"/>
      <c r="G30" s="324"/>
      <c r="H30" s="324"/>
      <c r="I30" s="31"/>
      <c r="L30" s="359"/>
      <c r="M30" s="359"/>
      <c r="N30" s="359"/>
      <c r="O30" s="359"/>
      <c r="Q30" s="432"/>
    </row>
    <row r="31" spans="1:17" s="340" customFormat="1" x14ac:dyDescent="0.25">
      <c r="A31" s="497"/>
      <c r="B31" s="494"/>
      <c r="C31" s="304" t="s">
        <v>180</v>
      </c>
      <c r="D31" s="325"/>
      <c r="E31" s="306">
        <f>IF(E29="",0,D31)</f>
        <v>0</v>
      </c>
      <c r="F31" s="306">
        <f>IF(F29="",0,E31)</f>
        <v>0</v>
      </c>
      <c r="G31" s="306">
        <f>IF(G29="",0,F31)</f>
        <v>0</v>
      </c>
      <c r="H31" s="306">
        <f>IF(H29="",0,G31)</f>
        <v>0</v>
      </c>
      <c r="I31" s="101"/>
      <c r="L31" s="359"/>
      <c r="M31" s="359"/>
      <c r="N31" s="359"/>
      <c r="O31" s="359"/>
      <c r="Q31" s="432"/>
    </row>
    <row r="32" spans="1:17" s="340" customFormat="1" x14ac:dyDescent="0.25">
      <c r="A32" s="74" t="s">
        <v>175</v>
      </c>
      <c r="B32" s="315" t="s">
        <v>176</v>
      </c>
      <c r="C32" s="100" t="s">
        <v>15</v>
      </c>
      <c r="D32" s="310">
        <f>ROUND(D27*D30,0)</f>
        <v>0</v>
      </c>
      <c r="E32" s="310">
        <f>ROUND(E27*E30,0)</f>
        <v>0</v>
      </c>
      <c r="F32" s="310">
        <f>ROUND(F27*F30,0)</f>
        <v>0</v>
      </c>
      <c r="G32" s="310">
        <f>ROUND(G27*G30,0)</f>
        <v>0</v>
      </c>
      <c r="H32" s="310">
        <f>ROUND(H27*H30,0)</f>
        <v>0</v>
      </c>
      <c r="I32" s="310">
        <f>SUM(D32:H32)</f>
        <v>0</v>
      </c>
      <c r="L32" s="320"/>
      <c r="M32" s="320"/>
      <c r="N32" s="320"/>
      <c r="O32" s="320"/>
      <c r="Q32" s="432"/>
    </row>
    <row r="33" spans="1:17" ht="15" customHeight="1" x14ac:dyDescent="0.25">
      <c r="A33" s="31"/>
      <c r="B33" s="40"/>
      <c r="C33" s="97" t="s">
        <v>16</v>
      </c>
      <c r="D33" s="311">
        <f>ROUND(D31*D32,0)</f>
        <v>0</v>
      </c>
      <c r="E33" s="311">
        <f>ROUND(E31*E32,0)</f>
        <v>0</v>
      </c>
      <c r="F33" s="311">
        <f>ROUND(F31*F32,0)</f>
        <v>0</v>
      </c>
      <c r="G33" s="311">
        <f>ROUND(G31*G32,0)</f>
        <v>0</v>
      </c>
      <c r="H33" s="311">
        <f>ROUND(H31*H32,0)</f>
        <v>0</v>
      </c>
      <c r="I33" s="311">
        <f>SUM(D33:H33)</f>
        <v>0</v>
      </c>
      <c r="K33" s="340"/>
      <c r="L33" s="320"/>
      <c r="M33" s="320"/>
      <c r="N33" s="320"/>
      <c r="O33" s="320"/>
      <c r="P33" s="340"/>
    </row>
    <row r="34" spans="1:17" s="340" customFormat="1" ht="15" customHeight="1" x14ac:dyDescent="0.25">
      <c r="A34" s="354"/>
      <c r="B34" s="362"/>
      <c r="C34" s="354"/>
      <c r="D34" s="354"/>
      <c r="E34" s="364"/>
      <c r="F34" s="364"/>
      <c r="G34" s="354"/>
      <c r="H34" s="365"/>
      <c r="I34" s="354"/>
      <c r="L34" s="359"/>
      <c r="M34" s="359"/>
      <c r="N34" s="359"/>
      <c r="O34" s="359"/>
    </row>
    <row r="35" spans="1:17" ht="15" customHeight="1" x14ac:dyDescent="0.25">
      <c r="A35" s="33" t="s">
        <v>9</v>
      </c>
      <c r="B35" s="33" t="s">
        <v>13</v>
      </c>
      <c r="C35" s="98" t="s">
        <v>11</v>
      </c>
      <c r="D35" s="309">
        <f>IFERROR(ROUND(D36*D$15,0),)</f>
        <v>0</v>
      </c>
      <c r="E35" s="309">
        <f>IFERROR(ROUND(E36*E$15,0),)</f>
        <v>0</v>
      </c>
      <c r="F35" s="309">
        <f>IFERROR(ROUND(F36*F$15,0),)</f>
        <v>0</v>
      </c>
      <c r="G35" s="309">
        <f>IFERROR(ROUND(G36*G$15,0),)</f>
        <v>0</v>
      </c>
      <c r="H35" s="309">
        <f>IFERROR(ROUND(H36*H$15,0),)</f>
        <v>0</v>
      </c>
      <c r="I35" s="31"/>
      <c r="K35" s="340"/>
      <c r="L35" s="359"/>
      <c r="M35" s="359"/>
      <c r="N35" s="359"/>
      <c r="O35" s="359"/>
      <c r="P35" s="340"/>
      <c r="Q35" s="366"/>
    </row>
    <row r="36" spans="1:17" ht="15" customHeight="1" x14ac:dyDescent="0.25">
      <c r="A36" s="476"/>
      <c r="B36" s="478" t="s">
        <v>14</v>
      </c>
      <c r="C36" s="98" t="s">
        <v>10</v>
      </c>
      <c r="D36" s="323"/>
      <c r="E36" s="305">
        <f>D36*(1+$D$16)</f>
        <v>0</v>
      </c>
      <c r="F36" s="305">
        <f>E36*(1+$D$16)</f>
        <v>0</v>
      </c>
      <c r="G36" s="305">
        <f>F36*(1+$D$16)</f>
        <v>0</v>
      </c>
      <c r="H36" s="305">
        <f>G36*(1+$D$16)</f>
        <v>0</v>
      </c>
      <c r="I36" s="31"/>
      <c r="K36" s="340"/>
      <c r="L36" s="359"/>
      <c r="M36" s="359"/>
      <c r="N36" s="359"/>
      <c r="O36" s="359"/>
      <c r="P36" s="340"/>
      <c r="Q36" s="366"/>
    </row>
    <row r="37" spans="1:17" ht="15" customHeight="1" x14ac:dyDescent="0.25">
      <c r="A37" s="476"/>
      <c r="B37" s="478"/>
      <c r="C37" s="98" t="s">
        <v>159</v>
      </c>
      <c r="D37" s="324"/>
      <c r="E37" s="324"/>
      <c r="F37" s="324"/>
      <c r="G37" s="324"/>
      <c r="H37" s="324"/>
      <c r="I37" s="31"/>
      <c r="K37" s="340"/>
      <c r="L37" s="359"/>
      <c r="M37" s="359"/>
      <c r="N37" s="359"/>
      <c r="O37" s="359"/>
      <c r="P37" s="340"/>
      <c r="Q37" s="366"/>
    </row>
    <row r="38" spans="1:17" ht="15" customHeight="1" x14ac:dyDescent="0.25">
      <c r="A38" s="476"/>
      <c r="B38" s="478"/>
      <c r="C38" s="98" t="s">
        <v>160</v>
      </c>
      <c r="D38" s="324"/>
      <c r="E38" s="324"/>
      <c r="F38" s="324"/>
      <c r="G38" s="324"/>
      <c r="H38" s="324"/>
      <c r="I38" s="31"/>
      <c r="K38" s="340"/>
      <c r="L38" s="359"/>
      <c r="M38" s="359"/>
      <c r="N38" s="359"/>
      <c r="O38" s="359"/>
      <c r="P38" s="340"/>
      <c r="Q38" s="366"/>
    </row>
    <row r="39" spans="1:17" ht="15" customHeight="1" x14ac:dyDescent="0.25">
      <c r="A39" s="477"/>
      <c r="B39" s="479"/>
      <c r="C39" s="99" t="s">
        <v>180</v>
      </c>
      <c r="D39" s="325"/>
      <c r="E39" s="306">
        <f>IF(E37="",0,D39)</f>
        <v>0</v>
      </c>
      <c r="F39" s="306">
        <f>IF(F37="",0,E39)</f>
        <v>0</v>
      </c>
      <c r="G39" s="306">
        <f>IF(G37="",0,F39)</f>
        <v>0</v>
      </c>
      <c r="H39" s="306">
        <f>IF(H37="",0,G39)</f>
        <v>0</v>
      </c>
      <c r="I39" s="101"/>
      <c r="K39" s="340"/>
      <c r="L39" s="359"/>
      <c r="M39" s="359"/>
      <c r="N39" s="359"/>
      <c r="O39" s="359"/>
      <c r="P39" s="340"/>
      <c r="Q39" s="366"/>
    </row>
    <row r="40" spans="1:17" ht="15" customHeight="1" x14ac:dyDescent="0.25">
      <c r="A40" s="74" t="s">
        <v>175</v>
      </c>
      <c r="B40" s="315" t="s">
        <v>176</v>
      </c>
      <c r="C40" s="100" t="s">
        <v>15</v>
      </c>
      <c r="D40" s="310">
        <f>ROUND(D35*D38,0)</f>
        <v>0</v>
      </c>
      <c r="E40" s="310">
        <f>ROUND(E35*E38,0)</f>
        <v>0</v>
      </c>
      <c r="F40" s="310">
        <f>ROUND(F35*F38,0)</f>
        <v>0</v>
      </c>
      <c r="G40" s="310">
        <f>ROUND(G35*G38,0)</f>
        <v>0</v>
      </c>
      <c r="H40" s="310">
        <f>ROUND(H35*H38,0)</f>
        <v>0</v>
      </c>
      <c r="I40" s="310">
        <f>SUM(D40:H40)</f>
        <v>0</v>
      </c>
      <c r="K40" s="340"/>
      <c r="L40" s="320"/>
      <c r="M40" s="320"/>
      <c r="N40" s="320"/>
      <c r="O40" s="320"/>
      <c r="P40" s="340"/>
    </row>
    <row r="41" spans="1:17" ht="15" customHeight="1" x14ac:dyDescent="0.25">
      <c r="A41" s="31"/>
      <c r="B41" s="198"/>
      <c r="C41" s="97" t="s">
        <v>16</v>
      </c>
      <c r="D41" s="311">
        <f>ROUND(D39*D40,0)</f>
        <v>0</v>
      </c>
      <c r="E41" s="311">
        <f>ROUND(E39*E40,0)</f>
        <v>0</v>
      </c>
      <c r="F41" s="311">
        <f>ROUND(F39*F40,0)</f>
        <v>0</v>
      </c>
      <c r="G41" s="311">
        <f>ROUND(G39*G40,0)</f>
        <v>0</v>
      </c>
      <c r="H41" s="311">
        <f>ROUND(H39*H40,0)</f>
        <v>0</v>
      </c>
      <c r="I41" s="311">
        <f>SUM(D41:H41)</f>
        <v>0</v>
      </c>
      <c r="K41" s="340"/>
      <c r="L41" s="320"/>
      <c r="M41" s="320"/>
      <c r="N41" s="320"/>
      <c r="O41" s="320"/>
      <c r="P41" s="340"/>
      <c r="Q41" s="366"/>
    </row>
    <row r="42" spans="1:17" s="340" customFormat="1" ht="15" customHeight="1" x14ac:dyDescent="0.25">
      <c r="A42" s="361"/>
      <c r="B42" s="367"/>
      <c r="C42" s="361"/>
      <c r="D42" s="368"/>
      <c r="E42" s="368"/>
      <c r="F42" s="368"/>
      <c r="G42" s="368"/>
      <c r="H42" s="368"/>
      <c r="I42" s="354"/>
      <c r="L42" s="359"/>
      <c r="M42" s="359"/>
      <c r="N42" s="359"/>
      <c r="O42" s="359"/>
      <c r="Q42" s="366"/>
    </row>
    <row r="43" spans="1:17" ht="15" customHeight="1" x14ac:dyDescent="0.25">
      <c r="A43" s="33" t="s">
        <v>9</v>
      </c>
      <c r="B43" s="33" t="s">
        <v>13</v>
      </c>
      <c r="C43" s="98" t="s">
        <v>11</v>
      </c>
      <c r="D43" s="309">
        <f>IFERROR(ROUND(D44*D$15,0),)</f>
        <v>0</v>
      </c>
      <c r="E43" s="309">
        <f>IFERROR(ROUND(E44*E$15,0),)</f>
        <v>0</v>
      </c>
      <c r="F43" s="309">
        <f>IFERROR(ROUND(F44*F$15,0),)</f>
        <v>0</v>
      </c>
      <c r="G43" s="309">
        <f>IFERROR(ROUND(G44*G$15,0),)</f>
        <v>0</v>
      </c>
      <c r="H43" s="309">
        <f>IFERROR(ROUND(H44*H$15,0),)</f>
        <v>0</v>
      </c>
      <c r="I43" s="95"/>
      <c r="K43" s="340"/>
      <c r="L43" s="359"/>
      <c r="M43" s="359"/>
      <c r="N43" s="359"/>
      <c r="O43" s="359"/>
      <c r="P43" s="340"/>
      <c r="Q43" s="366"/>
    </row>
    <row r="44" spans="1:17" ht="15" customHeight="1" x14ac:dyDescent="0.25">
      <c r="A44" s="476"/>
      <c r="B44" s="478" t="s">
        <v>14</v>
      </c>
      <c r="C44" s="98" t="s">
        <v>10</v>
      </c>
      <c r="D44" s="323"/>
      <c r="E44" s="305">
        <f>D44*(1+$D$16)</f>
        <v>0</v>
      </c>
      <c r="F44" s="305">
        <f>E44*(1+$D$16)</f>
        <v>0</v>
      </c>
      <c r="G44" s="305">
        <f>F44*(1+$D$16)</f>
        <v>0</v>
      </c>
      <c r="H44" s="305">
        <f>G44*(1+$D$16)</f>
        <v>0</v>
      </c>
      <c r="I44" s="95"/>
      <c r="K44" s="340"/>
      <c r="L44" s="359"/>
      <c r="M44" s="359"/>
      <c r="N44" s="359"/>
      <c r="O44" s="359"/>
      <c r="P44" s="340"/>
      <c r="Q44" s="366"/>
    </row>
    <row r="45" spans="1:17" ht="15" customHeight="1" x14ac:dyDescent="0.25">
      <c r="A45" s="476"/>
      <c r="B45" s="478"/>
      <c r="C45" s="98" t="s">
        <v>159</v>
      </c>
      <c r="D45" s="324"/>
      <c r="E45" s="324"/>
      <c r="F45" s="324"/>
      <c r="G45" s="324"/>
      <c r="H45" s="324"/>
      <c r="I45" s="31"/>
      <c r="K45" s="340"/>
      <c r="L45" s="359"/>
      <c r="M45" s="359"/>
      <c r="N45" s="359"/>
      <c r="O45" s="359"/>
      <c r="P45" s="340"/>
      <c r="Q45" s="366"/>
    </row>
    <row r="46" spans="1:17" ht="15" customHeight="1" x14ac:dyDescent="0.25">
      <c r="A46" s="476"/>
      <c r="B46" s="478"/>
      <c r="C46" s="98" t="s">
        <v>160</v>
      </c>
      <c r="D46" s="324"/>
      <c r="E46" s="324"/>
      <c r="F46" s="324"/>
      <c r="G46" s="324"/>
      <c r="H46" s="324"/>
      <c r="I46" s="31"/>
      <c r="K46" s="340"/>
      <c r="L46" s="359"/>
      <c r="M46" s="359"/>
      <c r="N46" s="359"/>
      <c r="O46" s="359"/>
      <c r="P46" s="340"/>
      <c r="Q46" s="366"/>
    </row>
    <row r="47" spans="1:17" ht="15" customHeight="1" x14ac:dyDescent="0.25">
      <c r="A47" s="477"/>
      <c r="B47" s="479"/>
      <c r="C47" s="99" t="s">
        <v>180</v>
      </c>
      <c r="D47" s="325"/>
      <c r="E47" s="306">
        <f>IF(E45="",0,D47)</f>
        <v>0</v>
      </c>
      <c r="F47" s="306">
        <f>IF(F45="",0,E47)</f>
        <v>0</v>
      </c>
      <c r="G47" s="306">
        <f>IF(G45="",0,F47)</f>
        <v>0</v>
      </c>
      <c r="H47" s="306">
        <f>IF(H45="",0,G47)</f>
        <v>0</v>
      </c>
      <c r="I47" s="101"/>
      <c r="K47" s="340"/>
      <c r="L47" s="359"/>
      <c r="M47" s="359"/>
      <c r="N47" s="359"/>
      <c r="O47" s="359"/>
      <c r="P47" s="340"/>
      <c r="Q47" s="423"/>
    </row>
    <row r="48" spans="1:17" ht="15" customHeight="1" x14ac:dyDescent="0.25">
      <c r="A48" s="125" t="s">
        <v>175</v>
      </c>
      <c r="B48" s="326" t="s">
        <v>176</v>
      </c>
      <c r="C48" s="100" t="s">
        <v>15</v>
      </c>
      <c r="D48" s="310">
        <f>ROUND(D43*D46,0)</f>
        <v>0</v>
      </c>
      <c r="E48" s="310">
        <f>ROUND(E43*E46,0)</f>
        <v>0</v>
      </c>
      <c r="F48" s="310">
        <f>ROUND(F43*F46,0)</f>
        <v>0</v>
      </c>
      <c r="G48" s="310">
        <f>ROUND(G43*G46,0)</f>
        <v>0</v>
      </c>
      <c r="H48" s="310">
        <f>ROUND(H43*H46,0)</f>
        <v>0</v>
      </c>
      <c r="I48" s="310">
        <f>SUM(D48:H48)</f>
        <v>0</v>
      </c>
      <c r="K48" s="340"/>
      <c r="L48" s="320"/>
      <c r="M48" s="320"/>
      <c r="N48" s="320"/>
      <c r="O48" s="320"/>
      <c r="P48" s="340"/>
    </row>
    <row r="49" spans="1:17" ht="15" customHeight="1" x14ac:dyDescent="0.25">
      <c r="A49" s="127"/>
      <c r="B49" s="132"/>
      <c r="C49" s="122" t="s">
        <v>16</v>
      </c>
      <c r="D49" s="311">
        <f>ROUND(D47*D48,0)</f>
        <v>0</v>
      </c>
      <c r="E49" s="311">
        <f>ROUND(E47*E48,0)</f>
        <v>0</v>
      </c>
      <c r="F49" s="311">
        <f>ROUND(F47*F48,0)</f>
        <v>0</v>
      </c>
      <c r="G49" s="311">
        <f>ROUND(G47*G48,0)</f>
        <v>0</v>
      </c>
      <c r="H49" s="311">
        <f>ROUND(H47*H48,0)</f>
        <v>0</v>
      </c>
      <c r="I49" s="311">
        <f>SUM(D49:H49)</f>
        <v>0</v>
      </c>
      <c r="K49" s="340"/>
      <c r="L49" s="320"/>
      <c r="M49" s="320"/>
      <c r="N49" s="320"/>
      <c r="O49" s="320"/>
      <c r="P49" s="340"/>
    </row>
    <row r="50" spans="1:17" s="340" customFormat="1" ht="15" customHeight="1" x14ac:dyDescent="0.25">
      <c r="A50" s="354"/>
      <c r="B50" s="362"/>
      <c r="C50" s="354"/>
      <c r="D50" s="354"/>
      <c r="E50" s="364"/>
      <c r="F50" s="364"/>
      <c r="G50" s="354"/>
      <c r="H50" s="365"/>
      <c r="I50" s="354"/>
      <c r="L50" s="359"/>
      <c r="M50" s="359"/>
      <c r="N50" s="359"/>
      <c r="O50" s="359"/>
    </row>
    <row r="51" spans="1:17" ht="15" customHeight="1" x14ac:dyDescent="0.25">
      <c r="A51" s="438" t="s">
        <v>281</v>
      </c>
      <c r="B51" s="218"/>
      <c r="C51" s="217"/>
      <c r="D51" s="219"/>
      <c r="E51" s="219"/>
      <c r="F51" s="219"/>
      <c r="G51" s="219"/>
      <c r="H51" s="219"/>
      <c r="I51" s="220"/>
      <c r="K51" s="340"/>
      <c r="L51" s="359"/>
      <c r="M51" s="359"/>
      <c r="N51" s="359"/>
      <c r="O51" s="359"/>
      <c r="P51" s="340"/>
    </row>
    <row r="52" spans="1:17" ht="15" customHeight="1" x14ac:dyDescent="0.25">
      <c r="A52" s="33" t="s">
        <v>9</v>
      </c>
      <c r="B52" s="33" t="s">
        <v>13</v>
      </c>
      <c r="C52" s="98" t="s">
        <v>11</v>
      </c>
      <c r="D52" s="309">
        <f>IFERROR(ROUND(D53*D$15,0),)</f>
        <v>0</v>
      </c>
      <c r="E52" s="309">
        <f>IFERROR(ROUND(E53*E$15,0),)</f>
        <v>0</v>
      </c>
      <c r="F52" s="309">
        <f>IFERROR(ROUND(F53*F$15,0),)</f>
        <v>0</v>
      </c>
      <c r="G52" s="309">
        <f>IFERROR(ROUND(G53*G$15,0),)</f>
        <v>0</v>
      </c>
      <c r="H52" s="309">
        <f>IFERROR(ROUND(H53*H$15,0),)</f>
        <v>0</v>
      </c>
      <c r="I52" s="31"/>
      <c r="K52" s="340"/>
      <c r="L52" s="359"/>
      <c r="M52" s="359"/>
      <c r="N52" s="359"/>
      <c r="O52" s="359"/>
      <c r="P52" s="340"/>
    </row>
    <row r="53" spans="1:17" ht="15" customHeight="1" x14ac:dyDescent="0.25">
      <c r="A53" s="476"/>
      <c r="B53" s="478" t="s">
        <v>14</v>
      </c>
      <c r="C53" s="98" t="s">
        <v>10</v>
      </c>
      <c r="D53" s="323"/>
      <c r="E53" s="305">
        <f>D53*(1+$D$16)</f>
        <v>0</v>
      </c>
      <c r="F53" s="305">
        <f>E53*(1+$D$16)</f>
        <v>0</v>
      </c>
      <c r="G53" s="305">
        <f>F53*(1+$D$16)</f>
        <v>0</v>
      </c>
      <c r="H53" s="305">
        <f>G53*(1+$D$16)</f>
        <v>0</v>
      </c>
      <c r="I53" s="31"/>
      <c r="K53" s="340"/>
      <c r="L53" s="359"/>
      <c r="M53" s="359"/>
      <c r="N53" s="359"/>
      <c r="O53" s="359"/>
      <c r="P53" s="340"/>
    </row>
    <row r="54" spans="1:17" ht="15" customHeight="1" x14ac:dyDescent="0.25">
      <c r="A54" s="476"/>
      <c r="B54" s="478"/>
      <c r="C54" s="98" t="s">
        <v>159</v>
      </c>
      <c r="D54" s="324"/>
      <c r="E54" s="324"/>
      <c r="F54" s="324"/>
      <c r="G54" s="324"/>
      <c r="H54" s="324"/>
      <c r="I54" s="31"/>
      <c r="K54" s="340"/>
      <c r="L54" s="359"/>
      <c r="M54" s="359"/>
      <c r="N54" s="359"/>
      <c r="O54" s="359"/>
      <c r="P54" s="340"/>
      <c r="Q54" s="423"/>
    </row>
    <row r="55" spans="1:17" ht="15" customHeight="1" x14ac:dyDescent="0.25">
      <c r="A55" s="476"/>
      <c r="B55" s="478"/>
      <c r="C55" s="98" t="s">
        <v>160</v>
      </c>
      <c r="D55" s="324"/>
      <c r="E55" s="324"/>
      <c r="F55" s="324"/>
      <c r="G55" s="324"/>
      <c r="H55" s="324"/>
      <c r="I55" s="31"/>
      <c r="K55" s="340"/>
      <c r="L55" s="359"/>
      <c r="M55" s="359"/>
      <c r="N55" s="359"/>
      <c r="O55" s="359"/>
      <c r="P55" s="340"/>
      <c r="Q55" s="423"/>
    </row>
    <row r="56" spans="1:17" ht="15" customHeight="1" x14ac:dyDescent="0.25">
      <c r="A56" s="477"/>
      <c r="B56" s="479"/>
      <c r="C56" s="99" t="s">
        <v>180</v>
      </c>
      <c r="D56" s="325"/>
      <c r="E56" s="306">
        <f>IF(E54="",0,D56)</f>
        <v>0</v>
      </c>
      <c r="F56" s="306">
        <f>IF(F54="",0,E56)</f>
        <v>0</v>
      </c>
      <c r="G56" s="306">
        <f>IF(G54="",0,F56)</f>
        <v>0</v>
      </c>
      <c r="H56" s="306">
        <f>IF(H54="",0,G56)</f>
        <v>0</v>
      </c>
      <c r="I56" s="101"/>
      <c r="K56" s="340"/>
      <c r="L56" s="359"/>
      <c r="M56" s="359"/>
      <c r="N56" s="359"/>
      <c r="O56" s="359"/>
      <c r="P56" s="340"/>
      <c r="Q56" s="423"/>
    </row>
    <row r="57" spans="1:17" ht="15" customHeight="1" x14ac:dyDescent="0.25">
      <c r="A57" s="74" t="s">
        <v>175</v>
      </c>
      <c r="B57" s="315" t="s">
        <v>176</v>
      </c>
      <c r="C57" s="100" t="s">
        <v>15</v>
      </c>
      <c r="D57" s="76">
        <f>ROUND(D52*D55,0)</f>
        <v>0</v>
      </c>
      <c r="E57" s="76">
        <f>ROUND(E52*E55,0)</f>
        <v>0</v>
      </c>
      <c r="F57" s="76">
        <f>ROUND(F52*F55,0)</f>
        <v>0</v>
      </c>
      <c r="G57" s="76">
        <f>ROUND(G52*G55,0)</f>
        <v>0</v>
      </c>
      <c r="H57" s="76">
        <f>ROUND(H52*H55,0)</f>
        <v>0</v>
      </c>
      <c r="I57" s="76">
        <f>SUM(D57:H57)</f>
        <v>0</v>
      </c>
      <c r="K57" s="340"/>
      <c r="L57" s="320"/>
      <c r="M57" s="320"/>
      <c r="N57" s="320"/>
      <c r="O57" s="320"/>
      <c r="P57" s="340"/>
    </row>
    <row r="58" spans="1:17" ht="15" customHeight="1" x14ac:dyDescent="0.25">
      <c r="A58" s="31"/>
      <c r="B58" s="198"/>
      <c r="C58" s="97" t="s">
        <v>16</v>
      </c>
      <c r="D58" s="72">
        <f>ROUND(D56*D57,0)</f>
        <v>0</v>
      </c>
      <c r="E58" s="72">
        <f>ROUND(E56*E57,0)</f>
        <v>0</v>
      </c>
      <c r="F58" s="72">
        <f>ROUND(F56*F57,0)</f>
        <v>0</v>
      </c>
      <c r="G58" s="72">
        <f>ROUND(G56*G57,0)</f>
        <v>0</v>
      </c>
      <c r="H58" s="72">
        <f>ROUND(H56*H57,0)</f>
        <v>0</v>
      </c>
      <c r="I58" s="72">
        <f>SUM(D58:H58)</f>
        <v>0</v>
      </c>
      <c r="K58" s="340"/>
      <c r="L58" s="320"/>
      <c r="M58" s="320"/>
      <c r="N58" s="320"/>
      <c r="O58" s="320"/>
      <c r="P58" s="340"/>
    </row>
    <row r="59" spans="1:17" ht="15" customHeight="1" x14ac:dyDescent="0.25">
      <c r="A59" s="31"/>
      <c r="B59" s="198"/>
      <c r="C59" s="230" t="s">
        <v>37</v>
      </c>
      <c r="D59" s="266" t="str">
        <f>IFERROR(IF(D55=0,"",ROUND(IF($B57=6050,D55*'Tuition Calculator'!F$10,""),0)),"")</f>
        <v/>
      </c>
      <c r="E59" s="266" t="str">
        <f>IFERROR(IF(E55=0,"",ROUND(IF($B57=6050,E55*'Tuition Calculator'!G$10,""),0)),"")</f>
        <v/>
      </c>
      <c r="F59" s="266" t="str">
        <f>IFERROR(IF(F55=0,"",ROUND(IF($B57=6050,F55*'Tuition Calculator'!H$10,""),0)),"")</f>
        <v/>
      </c>
      <c r="G59" s="266" t="str">
        <f>IFERROR(IF(G55=0,"",ROUND(IF($B57=6050,G55*'Tuition Calculator'!I$10,""),0)),"")</f>
        <v/>
      </c>
      <c r="H59" s="266" t="str">
        <f>IFERROR(IF(H55=0,"",ROUND(IF($B57=6050,H55*'Tuition Calculator'!J$10,""),0)),"")</f>
        <v/>
      </c>
      <c r="I59" s="266">
        <f>SUM(D59:H59)</f>
        <v>0</v>
      </c>
      <c r="K59" s="340"/>
      <c r="L59" s="370"/>
      <c r="M59" s="370"/>
      <c r="N59" s="370"/>
      <c r="O59" s="370"/>
      <c r="P59" s="340"/>
    </row>
    <row r="60" spans="1:17" s="340" customFormat="1" x14ac:dyDescent="0.25">
      <c r="A60" s="361"/>
      <c r="B60" s="367"/>
      <c r="C60" s="361"/>
      <c r="D60" s="368"/>
      <c r="E60" s="368"/>
      <c r="F60" s="368"/>
      <c r="G60" s="368"/>
      <c r="H60" s="368"/>
      <c r="I60" s="354"/>
      <c r="L60" s="359"/>
      <c r="M60" s="359"/>
      <c r="N60" s="359"/>
      <c r="O60" s="359"/>
    </row>
    <row r="61" spans="1:17" x14ac:dyDescent="0.25">
      <c r="A61" s="33" t="s">
        <v>9</v>
      </c>
      <c r="B61" s="33" t="s">
        <v>13</v>
      </c>
      <c r="C61" s="98" t="s">
        <v>11</v>
      </c>
      <c r="D61" s="309">
        <f>IFERROR(ROUND(D62*D$15,0),)</f>
        <v>0</v>
      </c>
      <c r="E61" s="309">
        <f>IFERROR(ROUND(E62*E$15,0),)</f>
        <v>0</v>
      </c>
      <c r="F61" s="309">
        <f>IFERROR(ROUND(F62*F$15,0),)</f>
        <v>0</v>
      </c>
      <c r="G61" s="309">
        <f>IFERROR(ROUND(G62*G$15,0),)</f>
        <v>0</v>
      </c>
      <c r="H61" s="309">
        <f>IFERROR(ROUND(H62*H$15,0),)</f>
        <v>0</v>
      </c>
      <c r="I61" s="95"/>
      <c r="K61" s="340"/>
      <c r="L61" s="359"/>
      <c r="M61" s="359"/>
      <c r="N61" s="359"/>
      <c r="O61" s="359"/>
      <c r="P61" s="340"/>
    </row>
    <row r="62" spans="1:17" x14ac:dyDescent="0.25">
      <c r="A62" s="476"/>
      <c r="B62" s="478" t="s">
        <v>14</v>
      </c>
      <c r="C62" s="98" t="s">
        <v>10</v>
      </c>
      <c r="D62" s="323"/>
      <c r="E62" s="305">
        <f>D62*(1+$D$16)</f>
        <v>0</v>
      </c>
      <c r="F62" s="305">
        <f>E62*(1+$D$16)</f>
        <v>0</v>
      </c>
      <c r="G62" s="305">
        <f>F62*(1+$D$16)</f>
        <v>0</v>
      </c>
      <c r="H62" s="305">
        <f>G62*(1+$D$16)</f>
        <v>0</v>
      </c>
      <c r="I62" s="95"/>
      <c r="K62" s="340"/>
      <c r="L62" s="359"/>
      <c r="M62" s="359"/>
      <c r="N62" s="359"/>
      <c r="O62" s="359"/>
      <c r="P62" s="340"/>
    </row>
    <row r="63" spans="1:17" x14ac:dyDescent="0.25">
      <c r="A63" s="476"/>
      <c r="B63" s="478"/>
      <c r="C63" s="98" t="s">
        <v>159</v>
      </c>
      <c r="D63" s="324"/>
      <c r="E63" s="324"/>
      <c r="F63" s="324"/>
      <c r="G63" s="324"/>
      <c r="H63" s="324"/>
      <c r="I63" s="31"/>
      <c r="K63" s="340"/>
      <c r="L63" s="359"/>
      <c r="M63" s="359"/>
      <c r="N63" s="359"/>
      <c r="O63" s="359"/>
      <c r="P63" s="340"/>
      <c r="Q63" s="423"/>
    </row>
    <row r="64" spans="1:17" x14ac:dyDescent="0.25">
      <c r="A64" s="476"/>
      <c r="B64" s="478"/>
      <c r="C64" s="98" t="s">
        <v>160</v>
      </c>
      <c r="D64" s="324"/>
      <c r="E64" s="324"/>
      <c r="F64" s="324"/>
      <c r="G64" s="324"/>
      <c r="H64" s="324"/>
      <c r="I64" s="31"/>
      <c r="K64" s="340"/>
      <c r="L64" s="359"/>
      <c r="M64" s="359"/>
      <c r="N64" s="359"/>
      <c r="O64" s="359"/>
      <c r="P64" s="340"/>
      <c r="Q64" s="423"/>
    </row>
    <row r="65" spans="1:17" x14ac:dyDescent="0.25">
      <c r="A65" s="477"/>
      <c r="B65" s="479"/>
      <c r="C65" s="99" t="s">
        <v>180</v>
      </c>
      <c r="D65" s="325"/>
      <c r="E65" s="306">
        <f>IF(E63="",0,D65)</f>
        <v>0</v>
      </c>
      <c r="F65" s="306">
        <f>IF(F63="",0,E65)</f>
        <v>0</v>
      </c>
      <c r="G65" s="306">
        <f>IF(G63="",0,F65)</f>
        <v>0</v>
      </c>
      <c r="H65" s="306">
        <f>IF(H63="",0,G65)</f>
        <v>0</v>
      </c>
      <c r="I65" s="101"/>
      <c r="K65" s="340"/>
      <c r="L65" s="359"/>
      <c r="M65" s="359"/>
      <c r="N65" s="359"/>
      <c r="O65" s="359"/>
      <c r="P65" s="340"/>
      <c r="Q65" s="423"/>
    </row>
    <row r="66" spans="1:17" x14ac:dyDescent="0.25">
      <c r="A66" s="125" t="s">
        <v>175</v>
      </c>
      <c r="B66" s="326" t="s">
        <v>176</v>
      </c>
      <c r="C66" s="100" t="s">
        <v>15</v>
      </c>
      <c r="D66" s="76">
        <f>ROUND(D61*D64,0)</f>
        <v>0</v>
      </c>
      <c r="E66" s="76">
        <f>ROUND(E61*E64,0)</f>
        <v>0</v>
      </c>
      <c r="F66" s="76">
        <f>ROUND(F61*F64,0)</f>
        <v>0</v>
      </c>
      <c r="G66" s="76">
        <f>ROUND(G61*G64,0)</f>
        <v>0</v>
      </c>
      <c r="H66" s="76">
        <f>ROUND(H61*H64,0)</f>
        <v>0</v>
      </c>
      <c r="I66" s="76">
        <f>SUM(D66:H66)</f>
        <v>0</v>
      </c>
      <c r="K66" s="340"/>
      <c r="L66" s="320"/>
      <c r="M66" s="320"/>
      <c r="N66" s="320"/>
      <c r="O66" s="320"/>
      <c r="P66" s="340"/>
    </row>
    <row r="67" spans="1:17" x14ac:dyDescent="0.25">
      <c r="A67" s="127"/>
      <c r="B67" s="132"/>
      <c r="C67" s="122" t="s">
        <v>16</v>
      </c>
      <c r="D67" s="72">
        <f>ROUND(D65*D66,0)</f>
        <v>0</v>
      </c>
      <c r="E67" s="72">
        <f>ROUND(E65*E66,0)</f>
        <v>0</v>
      </c>
      <c r="F67" s="72">
        <f>ROUND(F65*F66,0)</f>
        <v>0</v>
      </c>
      <c r="G67" s="72">
        <f>ROUND(G65*G66,0)</f>
        <v>0</v>
      </c>
      <c r="H67" s="72">
        <f>ROUND(H65*H66,0)</f>
        <v>0</v>
      </c>
      <c r="I67" s="72">
        <f>SUM(D67:H67)</f>
        <v>0</v>
      </c>
      <c r="K67" s="340"/>
      <c r="L67" s="327"/>
      <c r="M67" s="327"/>
      <c r="N67" s="327"/>
      <c r="O67" s="327"/>
      <c r="P67" s="340"/>
    </row>
    <row r="68" spans="1:17" x14ac:dyDescent="0.25">
      <c r="A68" s="31"/>
      <c r="B68" s="198"/>
      <c r="C68" s="230" t="s">
        <v>37</v>
      </c>
      <c r="D68" s="266" t="str">
        <f>IFERROR(IF(D64=0,"",ROUND(IF($B66=6050,D64*'Tuition Calculator'!F$10,""),0)),"")</f>
        <v/>
      </c>
      <c r="E68" s="266" t="str">
        <f>IFERROR(IF(E64=0,"",ROUND(IF($B66=6050,E64*'Tuition Calculator'!G$10,""),0)),"")</f>
        <v/>
      </c>
      <c r="F68" s="266" t="str">
        <f>IFERROR(IF(F64=0,"",ROUND(IF($B66=6050,F64*'Tuition Calculator'!H$10,""),0)),"")</f>
        <v/>
      </c>
      <c r="G68" s="266" t="str">
        <f>IFERROR(IF(G64=0,"",ROUND(IF($B66=6050,G64*'Tuition Calculator'!I$10,""),0)),"")</f>
        <v/>
      </c>
      <c r="H68" s="266" t="str">
        <f>IFERROR(IF(H64=0,"",ROUND(IF($B66=6050,H64*'Tuition Calculator'!J$10,""),0)),"")</f>
        <v/>
      </c>
      <c r="I68" s="266">
        <f>SUM(D68:H68)</f>
        <v>0</v>
      </c>
      <c r="K68" s="340"/>
      <c r="L68" s="370"/>
      <c r="M68" s="370"/>
      <c r="N68" s="370"/>
      <c r="O68" s="370"/>
      <c r="P68" s="340"/>
    </row>
    <row r="69" spans="1:17" s="340" customFormat="1" x14ac:dyDescent="0.25">
      <c r="A69" s="349"/>
      <c r="B69" s="347"/>
      <c r="C69" s="371"/>
      <c r="D69" s="368"/>
      <c r="E69" s="368"/>
      <c r="F69" s="368"/>
      <c r="G69" s="368"/>
      <c r="H69" s="368"/>
      <c r="I69" s="354"/>
      <c r="L69" s="370"/>
      <c r="M69" s="370"/>
      <c r="N69" s="370"/>
      <c r="O69" s="370"/>
    </row>
    <row r="70" spans="1:17" x14ac:dyDescent="0.25">
      <c r="A70" s="127"/>
      <c r="B70" s="132"/>
      <c r="C70" s="122" t="s">
        <v>28</v>
      </c>
      <c r="D70" s="73">
        <f>SUMIFS(D12:D69,$C$12:$C$69,"Salary")</f>
        <v>0</v>
      </c>
      <c r="E70" s="73">
        <f>SUMIFS(E12:E69,$C$12:$C$69,"Salary")</f>
        <v>0</v>
      </c>
      <c r="F70" s="73">
        <f>SUMIFS(F12:F69,$C$12:$C$69,"Salary")</f>
        <v>0</v>
      </c>
      <c r="G70" s="73">
        <f>SUMIFS(G12:G69,$C$12:$C$69,"Salary")</f>
        <v>0</v>
      </c>
      <c r="H70" s="73">
        <f>SUMIFS(H12:H69,$C$12:$C$69,"Salary")</f>
        <v>0</v>
      </c>
      <c r="I70" s="72">
        <f>SUM(D70:H70)</f>
        <v>0</v>
      </c>
      <c r="K70" s="340"/>
      <c r="L70" s="407"/>
      <c r="M70" s="407"/>
      <c r="N70" s="407"/>
      <c r="O70" s="407"/>
      <c r="P70" s="340"/>
    </row>
    <row r="71" spans="1:17" ht="15.75" thickBot="1" x14ac:dyDescent="0.3">
      <c r="A71" s="127"/>
      <c r="B71" s="132"/>
      <c r="C71" s="123" t="s">
        <v>30</v>
      </c>
      <c r="D71" s="78">
        <f>SUMIFS(D12:D69,$C$12:$C$69,"Benefits")</f>
        <v>0</v>
      </c>
      <c r="E71" s="78">
        <f>SUMIFS(E12:E69,$C$12:$C$69,"Benefits")</f>
        <v>0</v>
      </c>
      <c r="F71" s="78">
        <f>SUMIFS(F12:F69,$C$12:$C$69,"Benefits")</f>
        <v>0</v>
      </c>
      <c r="G71" s="78">
        <f>SUMIFS(G12:G69,$C$12:$C$69,"Benefits")</f>
        <v>0</v>
      </c>
      <c r="H71" s="78">
        <f>SUMIFS(H12:H69,$C$12:$C$69,"Benefits")</f>
        <v>0</v>
      </c>
      <c r="I71" s="79">
        <f>SUM(D71:H71)</f>
        <v>0</v>
      </c>
      <c r="K71" s="340"/>
      <c r="L71" s="372"/>
      <c r="M71" s="372"/>
      <c r="N71" s="372"/>
      <c r="O71" s="372"/>
      <c r="P71" s="340"/>
    </row>
    <row r="72" spans="1:17" ht="15.75" thickTop="1" x14ac:dyDescent="0.25">
      <c r="A72" s="127"/>
      <c r="B72" s="132"/>
      <c r="C72" s="124" t="s">
        <v>32</v>
      </c>
      <c r="D72" s="76">
        <f>SUM(D70:D71)</f>
        <v>0</v>
      </c>
      <c r="E72" s="76">
        <f>SUM(E70:E71)</f>
        <v>0</v>
      </c>
      <c r="F72" s="76">
        <f>SUM(F70:F71)</f>
        <v>0</v>
      </c>
      <c r="G72" s="76">
        <f>SUM(G70:G71)</f>
        <v>0</v>
      </c>
      <c r="H72" s="76">
        <f>SUM(H70:H71)</f>
        <v>0</v>
      </c>
      <c r="I72" s="76">
        <f>SUM(D72:H72)</f>
        <v>0</v>
      </c>
      <c r="K72" s="340"/>
      <c r="L72" s="441">
        <f>SUM(L19:L71)</f>
        <v>0</v>
      </c>
      <c r="M72" s="441">
        <f>SUM(M19:M71)</f>
        <v>0</v>
      </c>
      <c r="N72" s="441">
        <f>SUM(N19:N71)</f>
        <v>0</v>
      </c>
      <c r="O72" s="441">
        <f>SUM(O19:O71)</f>
        <v>0</v>
      </c>
      <c r="P72" s="340"/>
    </row>
    <row r="73" spans="1:17" s="340" customFormat="1" x14ac:dyDescent="0.25">
      <c r="A73" s="349"/>
      <c r="B73" s="347"/>
      <c r="C73" s="349"/>
      <c r="D73" s="348"/>
      <c r="E73" s="348"/>
      <c r="F73" s="348"/>
      <c r="G73" s="348"/>
      <c r="H73" s="348"/>
      <c r="I73" s="348"/>
      <c r="L73" s="344"/>
      <c r="M73" s="344"/>
      <c r="N73" s="344"/>
      <c r="O73" s="344"/>
    </row>
    <row r="74" spans="1:17" ht="18.75" x14ac:dyDescent="0.3">
      <c r="A74" s="491" t="s">
        <v>34</v>
      </c>
      <c r="B74" s="491"/>
      <c r="C74" s="491"/>
      <c r="D74" s="491"/>
      <c r="E74" s="491"/>
      <c r="F74" s="491"/>
      <c r="G74" s="491"/>
      <c r="H74" s="491"/>
      <c r="I74" s="491"/>
      <c r="K74" s="340"/>
      <c r="L74" s="340"/>
      <c r="M74" s="340"/>
      <c r="N74" s="340"/>
      <c r="O74" s="340"/>
      <c r="P74" s="340"/>
    </row>
    <row r="75" spans="1:17" x14ac:dyDescent="0.25">
      <c r="A75" s="103" t="s">
        <v>35</v>
      </c>
      <c r="B75" s="104" t="s">
        <v>175</v>
      </c>
      <c r="C75" s="104" t="s">
        <v>56</v>
      </c>
      <c r="D75" s="104" t="str">
        <f>D12</f>
        <v>Period 1</v>
      </c>
      <c r="E75" s="104" t="str">
        <f>E12</f>
        <v>Period 2</v>
      </c>
      <c r="F75" s="104" t="str">
        <f>F12</f>
        <v>Period 3</v>
      </c>
      <c r="G75" s="104" t="str">
        <f>G12</f>
        <v>Period 4</v>
      </c>
      <c r="H75" s="104" t="str">
        <f>H12</f>
        <v>Period 5</v>
      </c>
      <c r="I75" s="104" t="s">
        <v>8</v>
      </c>
      <c r="K75" s="340"/>
      <c r="L75" s="340"/>
      <c r="M75" s="340"/>
      <c r="N75" s="340"/>
      <c r="O75" s="340"/>
      <c r="P75" s="340"/>
    </row>
    <row r="76" spans="1:17" x14ac:dyDescent="0.25">
      <c r="A76" s="4" t="s">
        <v>39</v>
      </c>
      <c r="B76" s="24"/>
      <c r="C76" s="19"/>
      <c r="D76" s="21"/>
      <c r="E76" s="21"/>
      <c r="F76" s="21"/>
      <c r="G76" s="21"/>
      <c r="H76" s="21"/>
      <c r="I76" s="49"/>
      <c r="K76" s="340"/>
      <c r="L76" s="359"/>
      <c r="M76" s="359"/>
      <c r="N76" s="359"/>
      <c r="O76" s="359"/>
      <c r="P76" s="340"/>
    </row>
    <row r="77" spans="1:17" x14ac:dyDescent="0.25">
      <c r="A77" s="328" t="s">
        <v>39</v>
      </c>
      <c r="B77" s="35" t="str">
        <f>IFERROR(INDEX('Dropdown Data'!$C$36:$C$74,MATCH(A77,'Dropdown Data'!$B$36:$B$74,0)),"")</f>
        <v>7400</v>
      </c>
      <c r="C77" s="329"/>
      <c r="D77" s="323"/>
      <c r="E77" s="323"/>
      <c r="F77" s="323"/>
      <c r="G77" s="323"/>
      <c r="H77" s="323"/>
      <c r="I77" s="71">
        <f>SUM(D77:H77)</f>
        <v>0</v>
      </c>
      <c r="K77" s="340"/>
      <c r="L77" s="320"/>
      <c r="M77" s="320"/>
      <c r="N77" s="320"/>
      <c r="O77" s="320"/>
      <c r="P77" s="340"/>
    </row>
    <row r="78" spans="1:17" x14ac:dyDescent="0.25">
      <c r="A78" s="36" t="s">
        <v>84</v>
      </c>
      <c r="B78" s="37"/>
      <c r="C78" s="38"/>
      <c r="D78" s="95"/>
      <c r="E78" s="95"/>
      <c r="F78" s="95"/>
      <c r="G78" s="95"/>
      <c r="H78" s="95"/>
      <c r="I78" s="82"/>
      <c r="K78" s="340"/>
      <c r="L78" s="359"/>
      <c r="M78" s="359"/>
      <c r="N78" s="359"/>
      <c r="O78" s="359"/>
      <c r="P78" s="340"/>
    </row>
    <row r="79" spans="1:17" x14ac:dyDescent="0.25">
      <c r="A79" s="328" t="s">
        <v>142</v>
      </c>
      <c r="B79" s="35" t="str">
        <f>IFERROR(INDEX('Dropdown Data'!$C$36:$C$74,MATCH(A79,'Dropdown Data'!$B$36:$B$74,0)),"")</f>
        <v>7025</v>
      </c>
      <c r="C79" s="329"/>
      <c r="D79" s="323"/>
      <c r="E79" s="323"/>
      <c r="F79" s="323"/>
      <c r="G79" s="323"/>
      <c r="H79" s="323"/>
      <c r="I79" s="71">
        <f>SUM(D79:H79)</f>
        <v>0</v>
      </c>
      <c r="K79" s="340"/>
      <c r="L79" s="320"/>
      <c r="M79" s="320"/>
      <c r="N79" s="320"/>
      <c r="O79" s="320"/>
      <c r="P79" s="340"/>
    </row>
    <row r="80" spans="1:17" x14ac:dyDescent="0.25">
      <c r="A80" s="328" t="s">
        <v>143</v>
      </c>
      <c r="B80" s="35" t="str">
        <f>IFERROR(INDEX('Dropdown Data'!$C$36:$C$74,MATCH(A80,'Dropdown Data'!$B$36:$B$74,0)),"")</f>
        <v>7025</v>
      </c>
      <c r="C80" s="329"/>
      <c r="D80" s="323"/>
      <c r="E80" s="323"/>
      <c r="F80" s="323"/>
      <c r="G80" s="323"/>
      <c r="H80" s="323"/>
      <c r="I80" s="71">
        <f>SUM(D80:H80)</f>
        <v>0</v>
      </c>
      <c r="K80" s="340"/>
      <c r="L80" s="320"/>
      <c r="M80" s="320"/>
      <c r="N80" s="320"/>
      <c r="O80" s="320"/>
      <c r="P80" s="340"/>
    </row>
    <row r="81" spans="1:17" x14ac:dyDescent="0.25">
      <c r="A81" s="36" t="s">
        <v>181</v>
      </c>
      <c r="B81" s="39"/>
      <c r="C81" s="38"/>
      <c r="D81" s="95"/>
      <c r="E81" s="95"/>
      <c r="F81" s="95"/>
      <c r="G81" s="95"/>
      <c r="H81" s="95"/>
      <c r="I81" s="82"/>
      <c r="K81" s="340"/>
      <c r="L81" s="359"/>
      <c r="M81" s="359"/>
      <c r="N81" s="359"/>
      <c r="O81" s="359"/>
      <c r="P81" s="340"/>
    </row>
    <row r="82" spans="1:17" x14ac:dyDescent="0.25">
      <c r="A82" s="328" t="s">
        <v>48</v>
      </c>
      <c r="B82" s="35" t="str">
        <f>IFERROR(INDEX('Dropdown Data'!$C$36:$C$74,MATCH(A82,'Dropdown Data'!$B$36:$B$74,0)),"")</f>
        <v>7050</v>
      </c>
      <c r="C82" s="329"/>
      <c r="D82" s="323"/>
      <c r="E82" s="323"/>
      <c r="F82" s="323"/>
      <c r="G82" s="323"/>
      <c r="H82" s="323"/>
      <c r="I82" s="71">
        <f>SUM(D82:H82)</f>
        <v>0</v>
      </c>
      <c r="K82" s="340"/>
      <c r="L82" s="320"/>
      <c r="M82" s="320"/>
      <c r="N82" s="320"/>
      <c r="O82" s="320"/>
      <c r="P82" s="340"/>
    </row>
    <row r="83" spans="1:17" x14ac:dyDescent="0.25">
      <c r="A83" s="328" t="s">
        <v>41</v>
      </c>
      <c r="B83" s="35" t="str">
        <f>IFERROR(INDEX('Dropdown Data'!$C$36:$C$74,MATCH(A83,'Dropdown Data'!$B$36:$B$74,0)),"")</f>
        <v>7050</v>
      </c>
      <c r="C83" s="329"/>
      <c r="D83" s="323"/>
      <c r="E83" s="323"/>
      <c r="F83" s="323"/>
      <c r="G83" s="323"/>
      <c r="H83" s="323"/>
      <c r="I83" s="71">
        <f>SUM(D83:H83)</f>
        <v>0</v>
      </c>
      <c r="K83" s="340"/>
      <c r="L83" s="320"/>
      <c r="M83" s="320"/>
      <c r="N83" s="320"/>
      <c r="O83" s="320"/>
      <c r="P83" s="340"/>
    </row>
    <row r="84" spans="1:17" x14ac:dyDescent="0.25">
      <c r="A84" s="328" t="s">
        <v>49</v>
      </c>
      <c r="B84" s="35" t="str">
        <f>IFERROR(INDEX('Dropdown Data'!$C$36:$C$74,MATCH(A84,'Dropdown Data'!$B$36:$B$74,0)),"")</f>
        <v>7025</v>
      </c>
      <c r="C84" s="329"/>
      <c r="D84" s="323"/>
      <c r="E84" s="323"/>
      <c r="F84" s="323"/>
      <c r="G84" s="323"/>
      <c r="H84" s="323"/>
      <c r="I84" s="71">
        <f>SUM(D84:H84)</f>
        <v>0</v>
      </c>
      <c r="K84" s="340"/>
      <c r="L84" s="320"/>
      <c r="M84" s="320"/>
      <c r="N84" s="320"/>
      <c r="O84" s="320"/>
      <c r="P84" s="340"/>
    </row>
    <row r="85" spans="1:17" x14ac:dyDescent="0.25">
      <c r="A85" s="328" t="s">
        <v>51</v>
      </c>
      <c r="B85" s="35" t="str">
        <f>IFERROR(INDEX('Dropdown Data'!$C$36:$C$74,MATCH(A85,'Dropdown Data'!$B$36:$B$74,0)),"")</f>
        <v>7300</v>
      </c>
      <c r="C85" s="329"/>
      <c r="D85" s="323"/>
      <c r="E85" s="323"/>
      <c r="F85" s="323"/>
      <c r="G85" s="323"/>
      <c r="H85" s="323"/>
      <c r="I85" s="71">
        <f>SUM(D85:H85)</f>
        <v>0</v>
      </c>
      <c r="K85" s="340"/>
      <c r="L85" s="320"/>
      <c r="M85" s="320"/>
      <c r="N85" s="320"/>
      <c r="O85" s="320"/>
      <c r="P85" s="340"/>
    </row>
    <row r="86" spans="1:17" x14ac:dyDescent="0.25">
      <c r="A86" s="36" t="s">
        <v>141</v>
      </c>
      <c r="B86" s="39"/>
      <c r="C86" s="70"/>
      <c r="D86" s="93"/>
      <c r="E86" s="93"/>
      <c r="F86" s="93"/>
      <c r="G86" s="93"/>
      <c r="H86" s="93"/>
      <c r="I86" s="93"/>
      <c r="K86" s="340"/>
      <c r="L86" s="359"/>
      <c r="M86" s="359"/>
      <c r="N86" s="359"/>
      <c r="O86" s="359"/>
      <c r="P86" s="340"/>
    </row>
    <row r="87" spans="1:17" x14ac:dyDescent="0.25">
      <c r="A87" s="328" t="s">
        <v>43</v>
      </c>
      <c r="B87" s="35" t="str">
        <f>IFERROR(INDEX('Dropdown Data'!$C$36:$C$74,MATCH(A87,'Dropdown Data'!$B$36:$B$74,0)),"")</f>
        <v>7090</v>
      </c>
      <c r="C87" s="329"/>
      <c r="D87" s="323"/>
      <c r="E87" s="323"/>
      <c r="F87" s="323"/>
      <c r="G87" s="323"/>
      <c r="H87" s="323"/>
      <c r="I87" s="71">
        <f t="shared" ref="I87:I93" si="0">SUM(D87:H87)</f>
        <v>0</v>
      </c>
      <c r="K87" s="340"/>
      <c r="L87" s="320"/>
      <c r="M87" s="320"/>
      <c r="N87" s="320"/>
      <c r="O87" s="320"/>
      <c r="P87" s="340"/>
    </row>
    <row r="88" spans="1:17" x14ac:dyDescent="0.25">
      <c r="A88" s="328" t="s">
        <v>45</v>
      </c>
      <c r="B88" s="35" t="str">
        <f>IFERROR(INDEX('Dropdown Data'!$C$36:$C$74,MATCH(A88,'Dropdown Data'!$B$36:$B$74,0)),"")</f>
        <v>7085</v>
      </c>
      <c r="C88" s="329"/>
      <c r="D88" s="323"/>
      <c r="E88" s="323"/>
      <c r="F88" s="323"/>
      <c r="G88" s="323"/>
      <c r="H88" s="323"/>
      <c r="I88" s="71">
        <f t="shared" si="0"/>
        <v>0</v>
      </c>
      <c r="K88" s="340"/>
      <c r="L88" s="320"/>
      <c r="M88" s="320"/>
      <c r="N88" s="320"/>
      <c r="O88" s="320"/>
      <c r="P88" s="340"/>
    </row>
    <row r="89" spans="1:17" x14ac:dyDescent="0.25">
      <c r="A89" s="328" t="s">
        <v>40</v>
      </c>
      <c r="B89" s="35" t="str">
        <f>IFERROR(INDEX('Dropdown Data'!$C$36:$C$74,MATCH(A89,'Dropdown Data'!$B$36:$B$74,0)),"")</f>
        <v>7050</v>
      </c>
      <c r="C89" s="329"/>
      <c r="D89" s="323"/>
      <c r="E89" s="323"/>
      <c r="F89" s="323"/>
      <c r="G89" s="323"/>
      <c r="H89" s="323"/>
      <c r="I89" s="71">
        <f t="shared" si="0"/>
        <v>0</v>
      </c>
      <c r="K89" s="340"/>
      <c r="L89" s="320"/>
      <c r="M89" s="320"/>
      <c r="N89" s="320"/>
      <c r="O89" s="320"/>
      <c r="P89" s="340"/>
    </row>
    <row r="90" spans="1:17" x14ac:dyDescent="0.25">
      <c r="A90" s="328" t="s">
        <v>43</v>
      </c>
      <c r="B90" s="35" t="str">
        <f>IFERROR(INDEX('Dropdown Data'!$C$36:$C$74,MATCH(A90,'Dropdown Data'!$B$36:$B$74,0)),"")</f>
        <v>7090</v>
      </c>
      <c r="C90" s="329"/>
      <c r="D90" s="323"/>
      <c r="E90" s="323"/>
      <c r="F90" s="323"/>
      <c r="G90" s="323"/>
      <c r="H90" s="323"/>
      <c r="I90" s="71">
        <f t="shared" si="0"/>
        <v>0</v>
      </c>
      <c r="K90" s="340"/>
      <c r="L90" s="320"/>
      <c r="M90" s="320"/>
      <c r="N90" s="320"/>
      <c r="O90" s="320"/>
      <c r="P90" s="340"/>
    </row>
    <row r="91" spans="1:17" x14ac:dyDescent="0.25">
      <c r="A91" s="328"/>
      <c r="B91" s="35" t="str">
        <f>IFERROR(INDEX('Dropdown Data'!$C$36:$C$74,MATCH(A91,'Dropdown Data'!$B$36:$B$74,0)),"")</f>
        <v/>
      </c>
      <c r="C91" s="329"/>
      <c r="D91" s="323"/>
      <c r="E91" s="323"/>
      <c r="F91" s="323"/>
      <c r="G91" s="323"/>
      <c r="H91" s="323"/>
      <c r="I91" s="71">
        <f t="shared" si="0"/>
        <v>0</v>
      </c>
      <c r="K91" s="340"/>
      <c r="L91" s="320"/>
      <c r="M91" s="320"/>
      <c r="N91" s="320"/>
      <c r="O91" s="320"/>
      <c r="P91" s="340"/>
    </row>
    <row r="92" spans="1:17" x14ac:dyDescent="0.25">
      <c r="A92" s="328"/>
      <c r="B92" s="35" t="str">
        <f>IFERROR(INDEX('Dropdown Data'!$C$36:$C$74,MATCH(A92,'Dropdown Data'!$B$36:$B$74,0)),"")</f>
        <v/>
      </c>
      <c r="C92" s="329"/>
      <c r="D92" s="323"/>
      <c r="E92" s="323"/>
      <c r="F92" s="323"/>
      <c r="G92" s="323"/>
      <c r="H92" s="323"/>
      <c r="I92" s="71">
        <f t="shared" si="0"/>
        <v>0</v>
      </c>
      <c r="K92" s="340"/>
      <c r="L92" s="320"/>
      <c r="M92" s="320"/>
      <c r="N92" s="320"/>
      <c r="O92" s="320"/>
      <c r="P92" s="340"/>
    </row>
    <row r="93" spans="1:17" x14ac:dyDescent="0.25">
      <c r="A93" s="328"/>
      <c r="B93" s="35" t="str">
        <f>IFERROR(INDEX('Dropdown Data'!$C$36:$C$74,MATCH(A93,'Dropdown Data'!$B$36:$B$74,0)),"")</f>
        <v/>
      </c>
      <c r="C93" s="329"/>
      <c r="D93" s="323"/>
      <c r="E93" s="323"/>
      <c r="F93" s="323"/>
      <c r="G93" s="323"/>
      <c r="H93" s="323"/>
      <c r="I93" s="71">
        <f t="shared" si="0"/>
        <v>0</v>
      </c>
      <c r="K93" s="340"/>
      <c r="L93" s="320"/>
      <c r="M93" s="320"/>
      <c r="N93" s="320"/>
      <c r="O93" s="320"/>
      <c r="P93" s="340"/>
    </row>
    <row r="94" spans="1:17" x14ac:dyDescent="0.25">
      <c r="A94" s="137" t="s">
        <v>165</v>
      </c>
      <c r="B94" s="199"/>
      <c r="C94" s="138"/>
      <c r="D94" s="136"/>
      <c r="E94" s="136"/>
      <c r="F94" s="136"/>
      <c r="G94" s="136"/>
      <c r="H94" s="136"/>
      <c r="I94" s="136"/>
      <c r="K94" s="340"/>
      <c r="L94" s="359"/>
      <c r="M94" s="359"/>
      <c r="N94" s="359"/>
      <c r="O94" s="359"/>
      <c r="P94" s="340"/>
    </row>
    <row r="95" spans="1:17" x14ac:dyDescent="0.25">
      <c r="A95" s="328" t="s">
        <v>37</v>
      </c>
      <c r="B95" s="35" t="str">
        <f>IFERROR(INDEX('Dropdown Data'!$C$36:$C$74,MATCH(A95,'Dropdown Data'!$B$36:$B$74,0)),"")</f>
        <v>7300</v>
      </c>
      <c r="C95" s="329" t="s">
        <v>320</v>
      </c>
      <c r="D95" s="71">
        <f>SUMIFS(D12:D69,$C$12:$C$69,"Tuition")</f>
        <v>0</v>
      </c>
      <c r="E95" s="71">
        <f>SUMIFS(E12:E69,$C$12:$C$69,"Tuition")</f>
        <v>0</v>
      </c>
      <c r="F95" s="71">
        <f>SUMIFS(F12:F69,$C$12:$C$69,"Tuition")</f>
        <v>0</v>
      </c>
      <c r="G95" s="71">
        <f>SUMIFS(G12:G69,$C$12:$C$69,"Tuition")</f>
        <v>0</v>
      </c>
      <c r="H95" s="71">
        <f>SUMIFS(H12:H69,$C$12:$C$69,"Tuition")</f>
        <v>0</v>
      </c>
      <c r="I95" s="71">
        <f>SUM(D95:H95)</f>
        <v>0</v>
      </c>
      <c r="K95" s="340"/>
      <c r="L95" s="320"/>
      <c r="M95" s="320"/>
      <c r="N95" s="320"/>
      <c r="O95" s="320"/>
      <c r="P95" s="340"/>
      <c r="Q95" s="423"/>
    </row>
    <row r="96" spans="1:17" x14ac:dyDescent="0.25">
      <c r="A96" s="319" t="s">
        <v>257</v>
      </c>
      <c r="B96" s="35" t="str">
        <f>IFERROR(INDEX('Dropdown Data'!$C$36:$C$74,MATCH(A96,'Dropdown Data'!$B$36:$B$74,0)),"")</f>
        <v>7500</v>
      </c>
      <c r="C96" s="329"/>
      <c r="D96" s="323"/>
      <c r="E96" s="323"/>
      <c r="F96" s="323"/>
      <c r="G96" s="323"/>
      <c r="H96" s="323"/>
      <c r="I96" s="71">
        <f>SUM(D96:H96)</f>
        <v>0</v>
      </c>
      <c r="K96" s="340"/>
      <c r="L96" s="320"/>
      <c r="M96" s="320"/>
      <c r="N96" s="320"/>
      <c r="O96" s="320"/>
      <c r="P96" s="340"/>
    </row>
    <row r="97" spans="1:17" x14ac:dyDescent="0.25">
      <c r="A97" s="319"/>
      <c r="B97" s="35" t="str">
        <f>IFERROR(INDEX('Dropdown Data'!$C$36:$C$74,MATCH(A97,'Dropdown Data'!$B$36:$B$74,0)),"")</f>
        <v/>
      </c>
      <c r="C97" s="329"/>
      <c r="D97" s="323"/>
      <c r="E97" s="323"/>
      <c r="F97" s="323"/>
      <c r="G97" s="323"/>
      <c r="H97" s="323"/>
      <c r="I97" s="71">
        <f>SUM(D97:H97)</f>
        <v>0</v>
      </c>
      <c r="K97" s="340"/>
      <c r="L97" s="320"/>
      <c r="M97" s="320"/>
      <c r="N97" s="320"/>
      <c r="O97" s="320"/>
      <c r="P97" s="340"/>
    </row>
    <row r="98" spans="1:17" s="340" customFormat="1" ht="15.75" thickBot="1" x14ac:dyDescent="0.3">
      <c r="A98" s="353"/>
      <c r="B98" s="374"/>
      <c r="C98" s="375"/>
      <c r="D98" s="376"/>
      <c r="E98" s="376"/>
      <c r="F98" s="376"/>
      <c r="G98" s="376"/>
      <c r="H98" s="376"/>
      <c r="I98" s="377"/>
      <c r="L98" s="372"/>
      <c r="M98" s="372"/>
      <c r="N98" s="372"/>
      <c r="O98" s="372"/>
    </row>
    <row r="99" spans="1:17" ht="15.75" thickTop="1" x14ac:dyDescent="0.25">
      <c r="A99" s="127"/>
      <c r="B99" s="133"/>
      <c r="C99" s="75" t="s">
        <v>34</v>
      </c>
      <c r="D99" s="94">
        <f>ROUND(SUM(D77:D98),0)</f>
        <v>0</v>
      </c>
      <c r="E99" s="94">
        <f>ROUND(SUM(E77:E98),0)</f>
        <v>0</v>
      </c>
      <c r="F99" s="94">
        <f>ROUND(SUM(F77:F98),0)</f>
        <v>0</v>
      </c>
      <c r="G99" s="94">
        <f>ROUND(SUM(G77:G98),0)</f>
        <v>0</v>
      </c>
      <c r="H99" s="94">
        <f>ROUND(SUM(H77:H98),0)</f>
        <v>0</v>
      </c>
      <c r="I99" s="76">
        <f>SUM(D99:H99)</f>
        <v>0</v>
      </c>
      <c r="K99" s="340"/>
      <c r="L99" s="442">
        <f>SUM(L77:L98)</f>
        <v>0</v>
      </c>
      <c r="M99" s="442">
        <f>SUM(M77:M98)</f>
        <v>0</v>
      </c>
      <c r="N99" s="442">
        <f>SUM(N77:N98)</f>
        <v>0</v>
      </c>
      <c r="O99" s="442">
        <f>SUM(O77:O98)</f>
        <v>0</v>
      </c>
      <c r="P99" s="340"/>
    </row>
    <row r="100" spans="1:17" x14ac:dyDescent="0.25">
      <c r="A100" s="130"/>
      <c r="B100" s="134"/>
      <c r="C100" s="135"/>
      <c r="D100" s="136"/>
      <c r="E100" s="136"/>
      <c r="F100" s="136"/>
      <c r="G100" s="136"/>
      <c r="H100" s="136"/>
      <c r="I100" s="136"/>
      <c r="K100" s="340"/>
      <c r="L100" s="340"/>
      <c r="M100" s="340"/>
      <c r="N100" s="340"/>
      <c r="O100" s="340"/>
      <c r="P100" s="340"/>
    </row>
    <row r="101" spans="1:17" x14ac:dyDescent="0.25">
      <c r="A101" s="131"/>
      <c r="B101" s="134"/>
      <c r="C101" s="42" t="s">
        <v>54</v>
      </c>
      <c r="D101" s="81">
        <f>ROUND(D72+D99,0)</f>
        <v>0</v>
      </c>
      <c r="E101" s="81">
        <f>ROUND(E72+E99,0)</f>
        <v>0</v>
      </c>
      <c r="F101" s="81">
        <f>ROUND(F72+F99,0)</f>
        <v>0</v>
      </c>
      <c r="G101" s="81">
        <f>ROUND(G72+G99,0)</f>
        <v>0</v>
      </c>
      <c r="H101" s="81">
        <f>ROUND(H72+H99,0)</f>
        <v>0</v>
      </c>
      <c r="I101" s="81">
        <f>SUM(D101:H101)</f>
        <v>0</v>
      </c>
      <c r="K101" s="340"/>
      <c r="L101" s="443">
        <f>ROUND(L72+L99,0)</f>
        <v>0</v>
      </c>
      <c r="M101" s="443">
        <f>ROUND(M72+M99,0)</f>
        <v>0</v>
      </c>
      <c r="N101" s="443">
        <f>ROUND(N72+N99,0)</f>
        <v>0</v>
      </c>
      <c r="O101" s="443">
        <f>ROUND(O72+O99,0)</f>
        <v>0</v>
      </c>
      <c r="P101" s="340"/>
    </row>
    <row r="102" spans="1:17" x14ac:dyDescent="0.25">
      <c r="A102" s="131"/>
      <c r="B102" s="134"/>
      <c r="C102" s="42" t="s">
        <v>76</v>
      </c>
      <c r="D102" s="81">
        <f>ROUND(D101-D77-SUM(D82:D85)-SUM(D95:D97),0)</f>
        <v>0</v>
      </c>
      <c r="E102" s="81">
        <f>ROUND(E101-E77-SUM(E82:E85)-SUM(E95:E97),0)</f>
        <v>0</v>
      </c>
      <c r="F102" s="81">
        <f>ROUND(F101-F77-SUM(F82:F85)-SUM(F95:F97),0)</f>
        <v>0</v>
      </c>
      <c r="G102" s="81">
        <f>ROUND(G101-G77-SUM(G82:G85)-SUM(G95:G97),0)</f>
        <v>0</v>
      </c>
      <c r="H102" s="81">
        <f>ROUND(H101-H77-SUM(H82:H85)-SUM(H95:H97),0)</f>
        <v>0</v>
      </c>
      <c r="I102" s="71">
        <f>SUM(D102:H102)</f>
        <v>0</v>
      </c>
      <c r="K102" s="340"/>
      <c r="L102" s="443">
        <f>ROUND(L101-L77-SUM(L82:L85)-SUM(L95:L97),0)</f>
        <v>0</v>
      </c>
      <c r="M102" s="443">
        <f>ROUND(M101-M77-SUM(M82:M85)-SUM(M95:M97),0)</f>
        <v>0</v>
      </c>
      <c r="N102" s="443">
        <f>ROUND(N101-N77-SUM(N82:N85)-SUM(N95:N97),0)</f>
        <v>0</v>
      </c>
      <c r="O102" s="443">
        <f>ROUND(O101-O77-SUM(O82:O85)-SUM(O95:O97),0)</f>
        <v>0</v>
      </c>
      <c r="P102" s="340"/>
    </row>
    <row r="103" spans="1:17" x14ac:dyDescent="0.25">
      <c r="A103" s="3"/>
      <c r="B103" s="134"/>
      <c r="C103" s="127"/>
      <c r="D103" s="136"/>
      <c r="E103" s="136"/>
      <c r="F103" s="136"/>
      <c r="G103" s="136"/>
      <c r="H103" s="136"/>
      <c r="I103" s="136"/>
      <c r="K103" s="340"/>
      <c r="L103" s="340"/>
      <c r="M103" s="340"/>
      <c r="N103" s="340"/>
      <c r="O103" s="340"/>
      <c r="P103" s="340"/>
    </row>
    <row r="104" spans="1:17" ht="18.75" x14ac:dyDescent="0.3">
      <c r="A104" s="491" t="s">
        <v>44</v>
      </c>
      <c r="B104" s="491"/>
      <c r="C104" s="491"/>
      <c r="D104" s="491"/>
      <c r="E104" s="491"/>
      <c r="F104" s="491"/>
      <c r="G104" s="491"/>
      <c r="H104" s="491"/>
      <c r="I104" s="491"/>
      <c r="K104" s="340"/>
      <c r="L104" s="340"/>
      <c r="M104" s="340"/>
      <c r="N104" s="340"/>
      <c r="O104" s="340"/>
      <c r="P104" s="340"/>
    </row>
    <row r="105" spans="1:17" x14ac:dyDescent="0.25">
      <c r="A105" s="103" t="s">
        <v>44</v>
      </c>
      <c r="B105" s="104" t="s">
        <v>175</v>
      </c>
      <c r="C105" s="104" t="s">
        <v>56</v>
      </c>
      <c r="D105" s="104" t="str">
        <f t="shared" ref="D105:I105" si="1">D12</f>
        <v>Period 1</v>
      </c>
      <c r="E105" s="104" t="str">
        <f t="shared" si="1"/>
        <v>Period 2</v>
      </c>
      <c r="F105" s="104" t="str">
        <f t="shared" si="1"/>
        <v>Period 3</v>
      </c>
      <c r="G105" s="104" t="str">
        <f t="shared" si="1"/>
        <v>Period 4</v>
      </c>
      <c r="H105" s="104" t="str">
        <f t="shared" si="1"/>
        <v>Period 5</v>
      </c>
      <c r="I105" s="104" t="str">
        <f t="shared" si="1"/>
        <v>Total</v>
      </c>
      <c r="K105" s="340"/>
      <c r="L105" s="340"/>
      <c r="M105" s="340"/>
      <c r="N105" s="340"/>
      <c r="O105" s="340"/>
      <c r="P105" s="340"/>
    </row>
    <row r="106" spans="1:17" x14ac:dyDescent="0.25">
      <c r="A106" s="330" t="s">
        <v>132</v>
      </c>
      <c r="B106" s="200">
        <f>IFERROR(IF(INDEX('Dropdown Data'!$C$77:$C$78,MATCH(A106,'Dropdown Data'!$B$77:$B$78,0))=0,"",INDEX('Dropdown Data'!$C$77:$C$78,MATCH(A106,'Dropdown Data'!$B$77:$B$78,0))),"")</f>
        <v>7075</v>
      </c>
      <c r="C106" s="331"/>
      <c r="D106" s="332"/>
      <c r="E106" s="332"/>
      <c r="F106" s="332"/>
      <c r="G106" s="332"/>
      <c r="H106" s="332"/>
      <c r="I106" s="46">
        <f>SUM(D106:H106)</f>
        <v>0</v>
      </c>
      <c r="K106" s="340"/>
      <c r="L106" s="319"/>
      <c r="M106" s="319"/>
      <c r="N106" s="319"/>
      <c r="O106" s="319"/>
      <c r="P106" s="340"/>
    </row>
    <row r="107" spans="1:17" x14ac:dyDescent="0.25">
      <c r="A107" s="328" t="s">
        <v>133</v>
      </c>
      <c r="B107" s="200">
        <f>IFERROR(IF(INDEX('Dropdown Data'!$C$77:$C$78,MATCH(A107,'Dropdown Data'!$B$77:$B$78,0))=0,"",INDEX('Dropdown Data'!$C$77:$C$78,MATCH(A107,'Dropdown Data'!$B$77:$B$78,0))),"")</f>
        <v>7079</v>
      </c>
      <c r="C107" s="333"/>
      <c r="D107" s="332"/>
      <c r="E107" s="332"/>
      <c r="F107" s="332"/>
      <c r="G107" s="332"/>
      <c r="H107" s="323"/>
      <c r="I107" s="234">
        <f>SUM(D107:H107)</f>
        <v>0</v>
      </c>
      <c r="K107" s="340"/>
      <c r="L107" s="319"/>
      <c r="M107" s="319"/>
      <c r="N107" s="319"/>
      <c r="O107" s="319"/>
      <c r="P107" s="340"/>
    </row>
    <row r="108" spans="1:17" ht="15.75" thickBot="1" x14ac:dyDescent="0.3">
      <c r="A108" s="328"/>
      <c r="B108" s="200" t="str">
        <f>IFERROR(IF(INDEX('Dropdown Data'!$C$77:$C$78,MATCH(A108,'Dropdown Data'!$B$77:$B$78,0))=0,"",INDEX('Dropdown Data'!$C$77:$C$78,MATCH(A108,'Dropdown Data'!$B$77:$B$78,0))),"")</f>
        <v/>
      </c>
      <c r="C108" s="334"/>
      <c r="D108" s="335"/>
      <c r="E108" s="335"/>
      <c r="F108" s="335"/>
      <c r="G108" s="335"/>
      <c r="H108" s="335"/>
      <c r="I108" s="80">
        <f>SUM(D108:H108)</f>
        <v>0</v>
      </c>
      <c r="K108" s="340"/>
      <c r="L108" s="336"/>
      <c r="M108" s="336"/>
      <c r="N108" s="336"/>
      <c r="O108" s="336"/>
      <c r="P108" s="340"/>
    </row>
    <row r="109" spans="1:17" ht="15.75" thickTop="1" x14ac:dyDescent="0.25">
      <c r="A109" s="128"/>
      <c r="B109" s="130"/>
      <c r="C109" s="25" t="s">
        <v>47</v>
      </c>
      <c r="D109" s="47">
        <f>ROUND(SUM(D106:D108),0)</f>
        <v>0</v>
      </c>
      <c r="E109" s="47">
        <f>ROUND(SUM(E106:E108),0)</f>
        <v>0</v>
      </c>
      <c r="F109" s="47">
        <f>ROUND(SUM(F106:F108),0)</f>
        <v>0</v>
      </c>
      <c r="G109" s="47">
        <f>ROUND(SUM(G106:G108),0)</f>
        <v>0</v>
      </c>
      <c r="H109" s="47">
        <f>ROUND(SUM(H106:H108),0)</f>
        <v>0</v>
      </c>
      <c r="I109" s="45">
        <f>SUM(D109:H109)</f>
        <v>0</v>
      </c>
      <c r="K109" s="340"/>
      <c r="L109" s="442">
        <f>SUM(L106:L108)</f>
        <v>0</v>
      </c>
      <c r="M109" s="442">
        <f>SUM(M106:M108)</f>
        <v>0</v>
      </c>
      <c r="N109" s="442">
        <f>SUM(N106:N108)</f>
        <v>0</v>
      </c>
      <c r="O109" s="442">
        <f>SUM(O106:O108)</f>
        <v>0</v>
      </c>
      <c r="P109" s="340"/>
    </row>
    <row r="110" spans="1:17" s="340" customFormat="1" x14ac:dyDescent="0.25">
      <c r="A110" s="349"/>
      <c r="B110" s="347"/>
      <c r="C110" s="349"/>
      <c r="D110" s="378"/>
      <c r="E110" s="378"/>
      <c r="F110" s="378"/>
      <c r="G110" s="378"/>
      <c r="H110" s="378"/>
      <c r="I110" s="379"/>
      <c r="Q110" s="344"/>
    </row>
    <row r="111" spans="1:17" x14ac:dyDescent="0.25">
      <c r="A111" s="128"/>
      <c r="B111" s="130"/>
      <c r="C111" s="27" t="s">
        <v>77</v>
      </c>
      <c r="D111" s="48">
        <f>ROUND(SUM(IF(D108&lt;25001,D108,25000)+
IF(D107&lt;25001,D107,25000)+
IF(D106&lt;25001,D106,25000)),0)</f>
        <v>0</v>
      </c>
      <c r="E111" s="48">
        <f>ROUND(IF(D106&gt;25000,0,IF($D$106+E106&lt;25001,E106,IF($D$106+E106&gt;25001,25000-D106)))+
IF(D107&gt;25000,0,IF($D$107+E107&lt;25001,E107,IF($D$107+E107&gt;25001,25000-D107)))+
IF(D108&gt;25000,0,IF($D$108+E108&lt;25001,E108,IF($D$108+E108&gt;25001,25000-D108))),0)</f>
        <v>0</v>
      </c>
      <c r="F111" s="48">
        <f>ROUND(IF((D106+E106)&gt;25000,0,IF($D$106+E106+F106&lt;25001,F106,IF($D$106+E106+F106&gt;25001,25000-E106-D106)))+
IF((D107+E107)&gt;25000,0,IF($D$107+E107+F107&lt;25001,F107,IF($D$107+E107+F107&gt;25001,25000-E107-D107)))+
IF((D108+E108)&gt;25000,0,IF($D$108+E108+F108&lt;25001,F108,IF($D$108+E108+F108&gt;25001,25000-E108-D108))),0)</f>
        <v>0</v>
      </c>
      <c r="G111" s="48">
        <f>ROUND(IF((D106+E106+F106)&gt;25000,0,IF($D$106+E106+F106+G106&lt;25001,G106,IF($D$106+E106+F106+G106&gt;25001,25000-F106-E106-D106)))+
IF((D107+E107+F107)&gt;25000,0,IF($D$107+E107+F107+G107&lt;25001,G107,IF($D$107+E107+F107+G107&gt;25001,25000-F107-E107-D107)))+
IF((D108+E108+F108)&gt;25000,0,IF($D$108+E108+F108+G108&lt;25001,G108,IF($D$108+E108+F108+G108&gt;25001,25000-F108-E108-D108))),0)</f>
        <v>0</v>
      </c>
      <c r="H111" s="48">
        <f>ROUND(IF((D106+E106+F106+G106)&gt;25000,0,IF($D$106+E106+F106+G106+H106&lt;25001,H106,IF($D$106+E106+F106+G106+H106&gt;25001,25000-G106-F106-E106-D106)))+
IF((D107+E107+F107+G107)&gt;25000,0,IF($D$107+E107+F107+G107+H107&lt;25001,H107,IF($D$107+E107+F107+G107+H107&gt;25001,25000-G107-F107-E107-D107)))+
IF((D108+E108+F108+G108)&gt;25000,0,IF($D$108+E108+F108+G108+H108&lt;25001,H108,IF($D$108+E108+F108+G108+H108&gt;25001,25000-G108-F108-E108-D108))),0)</f>
        <v>0</v>
      </c>
      <c r="I111" s="46">
        <f>SUM(D111:H111)</f>
        <v>0</v>
      </c>
      <c r="K111" s="340"/>
      <c r="L111" s="444">
        <f>ROUND(SUM(IF(L108&lt;25001,L108,25000)+
IF(L107&lt;25001,L107,25000)+
IF(L106&lt;25001,L106,25000)),0)</f>
        <v>0</v>
      </c>
      <c r="M111" s="444">
        <f>ROUND(SUM(IF(M108&lt;25001,M108,25000)+
IF(M107&lt;25001,M107,25000)+
IF(M106&lt;25001,M106,25000)),0)</f>
        <v>0</v>
      </c>
      <c r="N111" s="444">
        <f>ROUND(SUM(IF(N108&lt;25001,N108,25000)+
IF(N107&lt;25001,N107,25000)+
IF(N106&lt;25001,N106,25000)),0)</f>
        <v>0</v>
      </c>
      <c r="O111" s="444">
        <f>ROUND(SUM(IF(O108&lt;25001,O108,25000)+
IF(O107&lt;25001,O107,25000)+
IF(O106&lt;25001,O106,25000)),0)</f>
        <v>0</v>
      </c>
      <c r="P111" s="340"/>
    </row>
    <row r="112" spans="1:17" x14ac:dyDescent="0.25">
      <c r="A112" s="128"/>
      <c r="B112" s="130"/>
      <c r="C112" s="27" t="s">
        <v>81</v>
      </c>
      <c r="D112" s="48">
        <f>ROUND(D111+D102,0)</f>
        <v>0</v>
      </c>
      <c r="E112" s="48">
        <f>ROUND(E111+E102,0)</f>
        <v>0</v>
      </c>
      <c r="F112" s="48">
        <f>ROUND(F111+F102,0)</f>
        <v>0</v>
      </c>
      <c r="G112" s="48">
        <f>ROUND(G111+G102,0)</f>
        <v>0</v>
      </c>
      <c r="H112" s="48">
        <f>ROUND(H111+H102,0)</f>
        <v>0</v>
      </c>
      <c r="I112" s="46">
        <f>SUM(D112:H112)</f>
        <v>0</v>
      </c>
      <c r="K112" s="340"/>
      <c r="L112" s="444">
        <f>ROUND(L111+L102,0)</f>
        <v>0</v>
      </c>
      <c r="M112" s="444">
        <f>ROUND(M111+M102,0)</f>
        <v>0</v>
      </c>
      <c r="N112" s="444">
        <f>ROUND(N111+N102,0)</f>
        <v>0</v>
      </c>
      <c r="O112" s="444">
        <f>ROUND(O111+O102,0)</f>
        <v>0</v>
      </c>
      <c r="P112" s="340"/>
    </row>
    <row r="113" spans="1:17" x14ac:dyDescent="0.25">
      <c r="A113" s="128"/>
      <c r="B113" s="130"/>
      <c r="C113" s="140"/>
      <c r="D113" s="139"/>
      <c r="E113" s="139"/>
      <c r="F113" s="139"/>
      <c r="G113" s="139"/>
      <c r="H113" s="139"/>
      <c r="I113" s="139"/>
      <c r="K113" s="340"/>
      <c r="L113" s="340"/>
      <c r="M113" s="340"/>
      <c r="N113" s="340"/>
      <c r="O113" s="340"/>
      <c r="P113" s="340"/>
    </row>
    <row r="114" spans="1:17" x14ac:dyDescent="0.25">
      <c r="A114" s="128"/>
      <c r="B114" s="130"/>
      <c r="C114" s="140"/>
      <c r="D114" s="141"/>
      <c r="E114" s="141"/>
      <c r="F114" s="141"/>
      <c r="G114" s="141"/>
      <c r="H114" s="141"/>
      <c r="I114" s="141"/>
      <c r="K114" s="340"/>
      <c r="L114" s="340"/>
      <c r="M114" s="340"/>
      <c r="N114" s="340"/>
      <c r="O114" s="340"/>
      <c r="P114" s="340"/>
    </row>
    <row r="115" spans="1:17" x14ac:dyDescent="0.25">
      <c r="A115" s="142"/>
      <c r="B115" s="337" t="s">
        <v>184</v>
      </c>
      <c r="C115" s="159" t="s">
        <v>186</v>
      </c>
      <c r="D115" s="339">
        <v>0.54</v>
      </c>
      <c r="E115" s="339">
        <f>D115</f>
        <v>0.54</v>
      </c>
      <c r="F115" s="339">
        <f>E115</f>
        <v>0.54</v>
      </c>
      <c r="G115" s="339">
        <f>F115</f>
        <v>0.54</v>
      </c>
      <c r="H115" s="339">
        <f>G115</f>
        <v>0.54</v>
      </c>
      <c r="I115" s="149"/>
      <c r="K115" s="340"/>
      <c r="L115" s="408">
        <f>D115</f>
        <v>0.54</v>
      </c>
      <c r="M115" s="408">
        <f>E115</f>
        <v>0.54</v>
      </c>
      <c r="N115" s="408">
        <f>F115</f>
        <v>0.54</v>
      </c>
      <c r="O115" s="408">
        <f>G115</f>
        <v>0.54</v>
      </c>
      <c r="P115" s="340"/>
    </row>
    <row r="116" spans="1:17" x14ac:dyDescent="0.25">
      <c r="A116" s="127"/>
      <c r="B116" s="338" t="s">
        <v>321</v>
      </c>
      <c r="C116" s="268" t="s">
        <v>185</v>
      </c>
      <c r="D116" s="91">
        <f>ROUND(IF($B$115="MTDC",D112,IF($B$115="TDC",D118,IF($B$115="TDC No Subs",D101,IF($B$115="Salary &amp; Benefits (S&amp;B)",D72,"0")))),0)</f>
        <v>0</v>
      </c>
      <c r="E116" s="91">
        <f>ROUND(IF($B$115="MTDC",E112,IF($B$115="TDC",E118,IF($B$115="TDC No Subs",E101,IF($B$115="Salary &amp; Benefits (S&amp;B)",E72,"0")))),0)</f>
        <v>0</v>
      </c>
      <c r="F116" s="91">
        <f>ROUND(IF($B$115="MTDC",F112,IF($B$115="TDC",F118,IF($B$115="TDC No Subs",F101,IF($B$115="Salary &amp; Benefits (S&amp;B)",F72,"0")))),0)</f>
        <v>0</v>
      </c>
      <c r="G116" s="91">
        <f>ROUND(IF($B$115="MTDC",G112,IF($B$115="TDC",G118,IF($B$115="TDC No Subs",G101,IF($B$115="Salary &amp; Benefits (S&amp;B)",G72,"0")))),0)</f>
        <v>0</v>
      </c>
      <c r="H116" s="91">
        <f>ROUND(IF($B$115="MTDC",H112,IF($B$115="TDC",H118,IF($B$115="TDC No Subs",H101,IF($B$115="Salary &amp; Benefits (S&amp;B)",H72,"0")))),0)</f>
        <v>0</v>
      </c>
      <c r="I116" s="269">
        <f>SUM(D116:H116)</f>
        <v>0</v>
      </c>
      <c r="K116" s="340"/>
      <c r="L116" s="446">
        <f>ROUND(IF($B$115="MTDC",L112,IF($B$115="TDC",L118,IF($B$115="TDC No Subs",L101,IF($B$115="Salary &amp; Benefits (S&amp;B)",L72,"0")))),0)</f>
        <v>0</v>
      </c>
      <c r="M116" s="446">
        <f>ROUND(IF($B$115="MTDC",M112,IF($B$115="TDC",M118,IF($B$115="TDC No Subs",M101,IF($B$115="Salary &amp; Benefits (S&amp;B)",M72,"0")))),0)</f>
        <v>0</v>
      </c>
      <c r="N116" s="446">
        <f>ROUND(IF($B$115="MTDC",N112,IF($B$115="TDC",N118,IF($B$115="TDC No Subs",N101,IF($B$115="Salary &amp; Benefits (S&amp;B)",N72,"0")))),0)</f>
        <v>0</v>
      </c>
      <c r="O116" s="446">
        <f>ROUND(IF($B$115="MTDC",O112,IF($B$115="TDC",O118,IF($B$115="TDC No Subs",O101,IF($B$115="Salary &amp; Benefits (S&amp;B)",O72,"0")))),0)</f>
        <v>0</v>
      </c>
      <c r="P116" s="340"/>
      <c r="Q116" s="423"/>
    </row>
    <row r="117" spans="1:17" x14ac:dyDescent="0.25">
      <c r="A117" s="128"/>
      <c r="B117" s="130"/>
      <c r="C117" s="151"/>
      <c r="D117" s="82"/>
      <c r="E117" s="82"/>
      <c r="F117" s="82"/>
      <c r="G117" s="82"/>
      <c r="H117" s="82"/>
      <c r="I117" s="152"/>
      <c r="K117" s="340"/>
      <c r="L117" s="340"/>
      <c r="M117" s="340"/>
      <c r="N117" s="340"/>
      <c r="O117" s="340"/>
      <c r="P117" s="340"/>
      <c r="Q117" s="437"/>
    </row>
    <row r="118" spans="1:17" ht="15" customHeight="1" x14ac:dyDescent="0.25">
      <c r="A118" s="127"/>
      <c r="B118" s="132"/>
      <c r="C118" s="153" t="s">
        <v>75</v>
      </c>
      <c r="D118" s="72">
        <f>ROUND(D72+D99+D109,0)</f>
        <v>0</v>
      </c>
      <c r="E118" s="72">
        <f>ROUND(E72+E99+E109,0)</f>
        <v>0</v>
      </c>
      <c r="F118" s="72">
        <f>ROUND(F72+F99+F109,0)</f>
        <v>0</v>
      </c>
      <c r="G118" s="72">
        <f>ROUND(G72+G99+G109,0)</f>
        <v>0</v>
      </c>
      <c r="H118" s="72">
        <f>ROUND(H72+H99+H109,0)</f>
        <v>0</v>
      </c>
      <c r="I118" s="150">
        <f>SUM(D118:H118)</f>
        <v>0</v>
      </c>
      <c r="K118" s="340"/>
      <c r="L118" s="447">
        <f>L72+L99+L109</f>
        <v>0</v>
      </c>
      <c r="M118" s="447">
        <f>M72+M99+M109</f>
        <v>0</v>
      </c>
      <c r="N118" s="447">
        <f>N72+N99+N109</f>
        <v>0</v>
      </c>
      <c r="O118" s="447">
        <f>O72+O99+O109</f>
        <v>0</v>
      </c>
      <c r="P118" s="340"/>
    </row>
    <row r="119" spans="1:17" ht="15.75" thickBot="1" x14ac:dyDescent="0.3">
      <c r="A119" s="128"/>
      <c r="B119" s="130"/>
      <c r="C119" s="154" t="s">
        <v>80</v>
      </c>
      <c r="D119" s="79">
        <f>ROUND(D116*D115,0)</f>
        <v>0</v>
      </c>
      <c r="E119" s="79">
        <f>ROUND(E116*E115,0)</f>
        <v>0</v>
      </c>
      <c r="F119" s="79">
        <f>ROUND(F116*F115,0)</f>
        <v>0</v>
      </c>
      <c r="G119" s="79">
        <f>ROUND(G116*G115,0)</f>
        <v>0</v>
      </c>
      <c r="H119" s="79">
        <f>ROUND(H116*H115,0)</f>
        <v>0</v>
      </c>
      <c r="I119" s="155">
        <f>SUM(D119:H119)</f>
        <v>0</v>
      </c>
      <c r="K119" s="340"/>
      <c r="L119" s="448">
        <f>ROUND(L116*L115,0)</f>
        <v>0</v>
      </c>
      <c r="M119" s="448">
        <f>ROUND(M116*M115,0)</f>
        <v>0</v>
      </c>
      <c r="N119" s="448">
        <f>ROUND(N116*N115,0)</f>
        <v>0</v>
      </c>
      <c r="O119" s="448">
        <f>ROUND(O116*O115,0)</f>
        <v>0</v>
      </c>
      <c r="P119" s="340"/>
    </row>
    <row r="120" spans="1:17" ht="15.75" thickTop="1" x14ac:dyDescent="0.25">
      <c r="A120" s="128"/>
      <c r="B120" s="130"/>
      <c r="C120" s="156" t="s">
        <v>78</v>
      </c>
      <c r="D120" s="157">
        <f>SUM(D118:D119)</f>
        <v>0</v>
      </c>
      <c r="E120" s="157">
        <f>SUM(E118:E119)</f>
        <v>0</v>
      </c>
      <c r="F120" s="157">
        <f>SUM(F118:F119)</f>
        <v>0</v>
      </c>
      <c r="G120" s="157">
        <f>SUM(G118:G119)</f>
        <v>0</v>
      </c>
      <c r="H120" s="157">
        <f>SUM(H118:H119)</f>
        <v>0</v>
      </c>
      <c r="I120" s="158">
        <f>SUM(D120:H120)</f>
        <v>0</v>
      </c>
      <c r="K120" s="340"/>
      <c r="L120" s="445">
        <f>SUM(L118:L119)</f>
        <v>0</v>
      </c>
      <c r="M120" s="445">
        <f>SUM(M118:M119)</f>
        <v>0</v>
      </c>
      <c r="N120" s="445">
        <f>SUM(N118:N119)</f>
        <v>0</v>
      </c>
      <c r="O120" s="445">
        <f>SUM(O118:O119)</f>
        <v>0</v>
      </c>
      <c r="P120" s="340"/>
    </row>
    <row r="121" spans="1:17" x14ac:dyDescent="0.25">
      <c r="A121" s="128"/>
      <c r="C121" s="128"/>
      <c r="D121" s="143"/>
      <c r="E121" s="143"/>
      <c r="F121" s="143"/>
      <c r="G121" s="143"/>
      <c r="H121" s="127"/>
      <c r="I121" s="144"/>
      <c r="K121" s="340"/>
      <c r="L121" s="409"/>
      <c r="M121" s="409"/>
      <c r="N121" s="409"/>
      <c r="O121" s="409"/>
      <c r="P121" s="340"/>
    </row>
    <row r="122" spans="1:17" ht="15" customHeight="1" x14ac:dyDescent="0.25">
      <c r="A122" s="127"/>
      <c r="B122" s="201"/>
      <c r="D122" s="143"/>
      <c r="E122" s="127"/>
      <c r="F122" s="143"/>
      <c r="G122" s="143"/>
      <c r="H122" s="135" t="s">
        <v>352</v>
      </c>
      <c r="I122" s="221" t="str">
        <f>IF(SUMIF($D$123:$H$123,"Yes",$D$120:$H$120) - 'JV- For CGA Use'!L61 = 0, "Ok", SUMIF($D$123:$H$123,"Yes",$D$120:$H$120)-'JV- For CGA Use'!L61)</f>
        <v>Ok</v>
      </c>
      <c r="K122" s="340"/>
      <c r="L122" s="340" t="str">
        <f>IF(L120=0,"",(L120-'JV- Multiple Depts- CGA Use'!L63))</f>
        <v/>
      </c>
      <c r="M122" s="340" t="str">
        <f>IF(M120=0,"",(M120-'JV- Multiple Depts- CGA Use'!L128))</f>
        <v/>
      </c>
      <c r="N122" s="340" t="str">
        <f>IF(N120=0,"",(N120-'JV- Multiple Depts- CGA Use'!L194))</f>
        <v/>
      </c>
      <c r="O122" s="340" t="str">
        <f>IF(O120=0,"",(O120-'JV- Multiple Depts- CGA Use'!L260))</f>
        <v/>
      </c>
      <c r="P122" s="340"/>
      <c r="Q122" s="429"/>
    </row>
    <row r="123" spans="1:17" x14ac:dyDescent="0.25">
      <c r="A123" s="127"/>
      <c r="B123" s="201" t="s">
        <v>251</v>
      </c>
      <c r="C123" s="142" t="s">
        <v>254</v>
      </c>
      <c r="D123" s="380" t="s">
        <v>249</v>
      </c>
      <c r="E123" s="380" t="s">
        <v>249</v>
      </c>
      <c r="F123" s="380" t="s">
        <v>249</v>
      </c>
      <c r="G123" s="380" t="s">
        <v>249</v>
      </c>
      <c r="H123" s="381" t="s">
        <v>249</v>
      </c>
      <c r="I123" s="145"/>
      <c r="K123" s="340"/>
      <c r="L123" s="340"/>
      <c r="M123" s="340"/>
      <c r="N123" s="340"/>
      <c r="O123" s="340"/>
      <c r="P123" s="340"/>
      <c r="Q123" s="424"/>
    </row>
    <row r="124" spans="1:17" ht="18.75" x14ac:dyDescent="0.3">
      <c r="A124" s="127"/>
      <c r="B124" s="132"/>
      <c r="C124" s="146"/>
      <c r="D124" s="127"/>
      <c r="E124" s="127"/>
      <c r="F124" s="127"/>
      <c r="G124" s="127"/>
      <c r="H124" s="127"/>
      <c r="I124" s="127"/>
      <c r="K124" s="340"/>
      <c r="L124" s="340"/>
      <c r="M124" s="340"/>
      <c r="N124" s="340"/>
      <c r="O124" s="340"/>
      <c r="P124" s="340"/>
      <c r="Q124" s="424"/>
    </row>
    <row r="125" spans="1:17" ht="21" x14ac:dyDescent="0.25">
      <c r="A125" s="484" t="s">
        <v>83</v>
      </c>
      <c r="B125" s="484"/>
      <c r="C125" s="484"/>
      <c r="D125" s="484"/>
      <c r="E125" s="484"/>
      <c r="F125" s="484"/>
      <c r="G125" s="484"/>
      <c r="H125" s="484"/>
      <c r="I125" s="484"/>
      <c r="K125" s="340"/>
      <c r="L125" s="340"/>
      <c r="M125" s="340"/>
      <c r="N125" s="340"/>
      <c r="O125" s="340"/>
      <c r="P125" s="340"/>
    </row>
    <row r="126" spans="1:17" ht="21" x14ac:dyDescent="0.35">
      <c r="A126" s="475" t="s">
        <v>169</v>
      </c>
      <c r="B126" s="475"/>
      <c r="C126" s="475"/>
      <c r="D126" s="475"/>
      <c r="E126" s="475"/>
      <c r="F126" s="475"/>
      <c r="G126" s="475"/>
      <c r="H126" s="475"/>
      <c r="I126" s="475"/>
      <c r="K126" s="340"/>
      <c r="L126" s="340"/>
      <c r="M126" s="340"/>
      <c r="N126" s="340"/>
      <c r="O126" s="340"/>
      <c r="P126" s="340"/>
    </row>
    <row r="127" spans="1:17" x14ac:dyDescent="0.25">
      <c r="A127" s="103" t="s">
        <v>9</v>
      </c>
      <c r="B127" s="202" t="s">
        <v>13</v>
      </c>
      <c r="C127" s="104" t="s">
        <v>56</v>
      </c>
      <c r="D127" s="104" t="str">
        <f>D12</f>
        <v>Period 1</v>
      </c>
      <c r="E127" s="104" t="str">
        <f>E12</f>
        <v>Period 2</v>
      </c>
      <c r="F127" s="104" t="str">
        <f>F12</f>
        <v>Period 3</v>
      </c>
      <c r="G127" s="104" t="str">
        <f>G12</f>
        <v>Period 4</v>
      </c>
      <c r="H127" s="104" t="str">
        <f>H12</f>
        <v>Period 5</v>
      </c>
      <c r="I127" s="104" t="s">
        <v>8</v>
      </c>
      <c r="K127" s="340"/>
      <c r="L127" s="340"/>
      <c r="M127" s="340"/>
      <c r="N127" s="340"/>
      <c r="O127" s="340"/>
      <c r="P127" s="340"/>
    </row>
    <row r="128" spans="1:17" x14ac:dyDescent="0.25">
      <c r="A128" s="482" t="str">
        <f>IF(I130=0,"",A20)</f>
        <v/>
      </c>
      <c r="B128" s="480" t="str">
        <f>IF(I130=0,"",B20)</f>
        <v/>
      </c>
      <c r="C128" s="303" t="s">
        <v>12</v>
      </c>
      <c r="D128" s="450">
        <f>D21-D22</f>
        <v>0</v>
      </c>
      <c r="E128" s="450">
        <f>E21-E22</f>
        <v>0</v>
      </c>
      <c r="F128" s="450">
        <f>F21-F22</f>
        <v>0</v>
      </c>
      <c r="G128" s="450">
        <f>G21-G22</f>
        <v>0</v>
      </c>
      <c r="H128" s="450">
        <f>H21-H22</f>
        <v>0</v>
      </c>
      <c r="I128" s="29"/>
      <c r="K128" s="340"/>
      <c r="L128" s="340"/>
      <c r="M128" s="340"/>
      <c r="N128" s="340"/>
      <c r="O128" s="340"/>
      <c r="P128" s="340"/>
    </row>
    <row r="129" spans="1:16" x14ac:dyDescent="0.25">
      <c r="A129" s="483"/>
      <c r="B129" s="481"/>
      <c r="C129" s="304" t="s">
        <v>164</v>
      </c>
      <c r="D129" s="451">
        <f>IF(D128=0,0,(D23))</f>
        <v>0</v>
      </c>
      <c r="E129" s="451">
        <f>IF(E128=0,0,(E23))</f>
        <v>0</v>
      </c>
      <c r="F129" s="451">
        <f>IF(F128=0,0,(F23))</f>
        <v>0</v>
      </c>
      <c r="G129" s="451">
        <f>IF(G128=0,0,(G23))</f>
        <v>0</v>
      </c>
      <c r="H129" s="451">
        <f>IF(H128=0,0,(H23))</f>
        <v>0</v>
      </c>
      <c r="I129" s="77"/>
      <c r="K129" s="340"/>
      <c r="L129" s="340"/>
      <c r="M129" s="340"/>
      <c r="N129" s="340"/>
      <c r="O129" s="340"/>
      <c r="P129" s="340"/>
    </row>
    <row r="130" spans="1:16" x14ac:dyDescent="0.25">
      <c r="A130" s="74" t="s">
        <v>175</v>
      </c>
      <c r="B130" s="449" t="str">
        <f>IF(I131=0,"",B24)</f>
        <v/>
      </c>
      <c r="C130" s="100" t="s">
        <v>15</v>
      </c>
      <c r="D130" s="76">
        <f>ROUND(D128*D19,0)</f>
        <v>0</v>
      </c>
      <c r="E130" s="76">
        <f>ROUND(E128*E19,0)</f>
        <v>0</v>
      </c>
      <c r="F130" s="76">
        <f>ROUND(F128*F19,0)</f>
        <v>0</v>
      </c>
      <c r="G130" s="76">
        <f>ROUND(G128*G19,0)</f>
        <v>0</v>
      </c>
      <c r="H130" s="76">
        <f>ROUND(H128*H19,0)</f>
        <v>0</v>
      </c>
      <c r="I130" s="76">
        <f>SUM(D130:H130)</f>
        <v>0</v>
      </c>
      <c r="K130" s="340"/>
      <c r="L130" s="340"/>
      <c r="M130" s="340"/>
      <c r="N130" s="340"/>
      <c r="O130" s="340"/>
      <c r="P130" s="340"/>
    </row>
    <row r="131" spans="1:16" x14ac:dyDescent="0.25">
      <c r="A131" s="127"/>
      <c r="B131" s="132"/>
      <c r="C131" s="97" t="s">
        <v>16</v>
      </c>
      <c r="D131" s="72">
        <f>ROUND(D129*D130,0)</f>
        <v>0</v>
      </c>
      <c r="E131" s="72">
        <f>ROUND(E129*E130,0)</f>
        <v>0</v>
      </c>
      <c r="F131" s="72">
        <f>ROUND(F129*F130,0)</f>
        <v>0</v>
      </c>
      <c r="G131" s="72">
        <f>ROUND(G129*G130,0)</f>
        <v>0</v>
      </c>
      <c r="H131" s="72">
        <f>ROUND(H129*H130,0)</f>
        <v>0</v>
      </c>
      <c r="I131" s="72">
        <f>SUM(D131:H131)</f>
        <v>0</v>
      </c>
      <c r="K131" s="340"/>
      <c r="L131" s="340"/>
      <c r="M131" s="340"/>
      <c r="N131" s="340"/>
      <c r="O131" s="340"/>
      <c r="P131" s="340"/>
    </row>
    <row r="132" spans="1:16" s="340" customFormat="1" x14ac:dyDescent="0.25">
      <c r="A132" s="348"/>
      <c r="B132" s="353"/>
      <c r="C132" s="348"/>
      <c r="D132" s="348"/>
      <c r="E132" s="348"/>
      <c r="F132" s="348"/>
      <c r="G132" s="348"/>
      <c r="H132" s="348"/>
      <c r="I132" s="348"/>
    </row>
    <row r="133" spans="1:16" ht="18" customHeight="1" x14ac:dyDescent="0.25">
      <c r="A133" s="147" t="s">
        <v>9</v>
      </c>
      <c r="B133" s="147" t="s">
        <v>13</v>
      </c>
      <c r="C133" s="127"/>
      <c r="D133" s="148"/>
      <c r="E133" s="148"/>
      <c r="F133" s="148"/>
      <c r="G133" s="148"/>
      <c r="H133" s="148"/>
      <c r="I133" s="127"/>
      <c r="K133" s="340"/>
      <c r="L133" s="340"/>
      <c r="M133" s="340"/>
      <c r="N133" s="340"/>
      <c r="O133" s="340"/>
      <c r="P133" s="340"/>
    </row>
    <row r="134" spans="1:16" x14ac:dyDescent="0.25">
      <c r="A134" s="482" t="str">
        <f>IF(I136=0,"",A28)</f>
        <v/>
      </c>
      <c r="B134" s="480" t="str">
        <f>IF(I136=0,"",B28)</f>
        <v/>
      </c>
      <c r="C134" s="303" t="s">
        <v>12</v>
      </c>
      <c r="D134" s="450">
        <f>D29-D30</f>
        <v>0</v>
      </c>
      <c r="E134" s="450">
        <f>E29-E30</f>
        <v>0</v>
      </c>
      <c r="F134" s="450">
        <f>F29-F30</f>
        <v>0</v>
      </c>
      <c r="G134" s="450">
        <f>G29-G30</f>
        <v>0</v>
      </c>
      <c r="H134" s="450">
        <f>H29-H30</f>
        <v>0</v>
      </c>
      <c r="I134" s="29"/>
      <c r="K134" s="340"/>
      <c r="L134" s="340"/>
      <c r="M134" s="340"/>
      <c r="N134" s="340"/>
      <c r="O134" s="340"/>
      <c r="P134" s="340"/>
    </row>
    <row r="135" spans="1:16" x14ac:dyDescent="0.25">
      <c r="A135" s="483"/>
      <c r="B135" s="481"/>
      <c r="C135" s="304" t="s">
        <v>164</v>
      </c>
      <c r="D135" s="451">
        <f>IF(D134=0,0,D31)</f>
        <v>0</v>
      </c>
      <c r="E135" s="451">
        <f>IF(E134=0,0,E31)</f>
        <v>0</v>
      </c>
      <c r="F135" s="451">
        <f>IF(F134=0,0,F31)</f>
        <v>0</v>
      </c>
      <c r="G135" s="451">
        <f>IF(G134=0,0,G31)</f>
        <v>0</v>
      </c>
      <c r="H135" s="451">
        <f>IF(H134=0,0,H31)</f>
        <v>0</v>
      </c>
      <c r="I135" s="77"/>
      <c r="K135" s="340"/>
      <c r="L135" s="340"/>
      <c r="M135" s="340"/>
      <c r="N135" s="340"/>
      <c r="O135" s="340"/>
      <c r="P135" s="340"/>
    </row>
    <row r="136" spans="1:16" x14ac:dyDescent="0.25">
      <c r="A136" s="74" t="s">
        <v>175</v>
      </c>
      <c r="B136" s="449" t="str">
        <f>IF(I136=0,"",B32)</f>
        <v/>
      </c>
      <c r="C136" s="100" t="s">
        <v>15</v>
      </c>
      <c r="D136" s="76">
        <f>ROUND(D134*D27,0)</f>
        <v>0</v>
      </c>
      <c r="E136" s="76">
        <f>ROUND(E134*E27,0)</f>
        <v>0</v>
      </c>
      <c r="F136" s="76">
        <f>ROUND(F134*F27,0)</f>
        <v>0</v>
      </c>
      <c r="G136" s="76">
        <f>ROUND(G134*G27,0)</f>
        <v>0</v>
      </c>
      <c r="H136" s="76">
        <f>ROUND(H134*H27,0)</f>
        <v>0</v>
      </c>
      <c r="I136" s="76">
        <f>SUM(D136:H136)</f>
        <v>0</v>
      </c>
      <c r="K136" s="340"/>
      <c r="L136" s="340"/>
      <c r="M136" s="340"/>
      <c r="N136" s="340"/>
      <c r="O136" s="340"/>
      <c r="P136" s="340"/>
    </row>
    <row r="137" spans="1:16" x14ac:dyDescent="0.25">
      <c r="B137" s="132"/>
      <c r="C137" s="97" t="s">
        <v>16</v>
      </c>
      <c r="D137" s="72">
        <f>ROUND(D135*D136,0)</f>
        <v>0</v>
      </c>
      <c r="E137" s="72">
        <f>ROUND(E135*E136,0)</f>
        <v>0</v>
      </c>
      <c r="F137" s="72">
        <f>ROUND(F135*F136,0)</f>
        <v>0</v>
      </c>
      <c r="G137" s="72">
        <f>ROUND(G135*G136,0)</f>
        <v>0</v>
      </c>
      <c r="H137" s="72">
        <f>ROUND(H135*H136,0)</f>
        <v>0</v>
      </c>
      <c r="I137" s="72">
        <f>SUM(D137:H137)</f>
        <v>0</v>
      </c>
      <c r="K137" s="340"/>
      <c r="L137" s="340"/>
      <c r="M137" s="340"/>
      <c r="N137" s="340"/>
      <c r="O137" s="340"/>
      <c r="P137" s="340"/>
    </row>
    <row r="138" spans="1:16" s="340" customFormat="1" x14ac:dyDescent="0.25">
      <c r="A138" s="348"/>
      <c r="B138" s="353"/>
      <c r="C138" s="348"/>
      <c r="D138" s="348"/>
      <c r="E138" s="348"/>
      <c r="F138" s="348"/>
      <c r="G138" s="348"/>
      <c r="H138" s="348"/>
      <c r="I138" s="348"/>
    </row>
    <row r="139" spans="1:16" x14ac:dyDescent="0.25">
      <c r="A139" s="147" t="s">
        <v>9</v>
      </c>
      <c r="B139" s="147" t="s">
        <v>13</v>
      </c>
      <c r="C139" s="127"/>
      <c r="D139" s="148"/>
      <c r="E139" s="148"/>
      <c r="F139" s="148"/>
      <c r="G139" s="148"/>
      <c r="H139" s="148"/>
      <c r="I139" s="127"/>
      <c r="K139" s="340"/>
      <c r="L139" s="340"/>
      <c r="M139" s="340"/>
      <c r="N139" s="340"/>
      <c r="O139" s="340"/>
      <c r="P139" s="340"/>
    </row>
    <row r="140" spans="1:16" x14ac:dyDescent="0.25">
      <c r="A140" s="482" t="str">
        <f>IF(I142=0,"",A44)</f>
        <v/>
      </c>
      <c r="B140" s="480" t="str">
        <f>IF(I142=0,"",B36)</f>
        <v/>
      </c>
      <c r="C140" s="303" t="s">
        <v>12</v>
      </c>
      <c r="D140" s="450">
        <f>D37-D38</f>
        <v>0</v>
      </c>
      <c r="E140" s="450">
        <f>E37-E38</f>
        <v>0</v>
      </c>
      <c r="F140" s="450">
        <f>F37-F38</f>
        <v>0</v>
      </c>
      <c r="G140" s="450">
        <f>G37-G38</f>
        <v>0</v>
      </c>
      <c r="H140" s="450">
        <f>H37-H38</f>
        <v>0</v>
      </c>
      <c r="I140" s="29"/>
      <c r="K140" s="340"/>
      <c r="L140" s="340"/>
      <c r="M140" s="340"/>
      <c r="N140" s="340"/>
      <c r="O140" s="340"/>
      <c r="P140" s="340"/>
    </row>
    <row r="141" spans="1:16" x14ac:dyDescent="0.25">
      <c r="A141" s="483"/>
      <c r="B141" s="481"/>
      <c r="C141" s="304" t="s">
        <v>164</v>
      </c>
      <c r="D141" s="451">
        <f>IF(D140=0,0,D39)</f>
        <v>0</v>
      </c>
      <c r="E141" s="451">
        <f>IF(E140=0,0,E39)</f>
        <v>0</v>
      </c>
      <c r="F141" s="451">
        <f>IF(F140=0,0,F39)</f>
        <v>0</v>
      </c>
      <c r="G141" s="451">
        <f>IF(G140=0,0,G39)</f>
        <v>0</v>
      </c>
      <c r="H141" s="451">
        <f>IF(H140=0,0,H39)</f>
        <v>0</v>
      </c>
      <c r="I141" s="77"/>
      <c r="K141" s="340"/>
      <c r="L141" s="340"/>
      <c r="M141" s="340"/>
      <c r="N141" s="340"/>
      <c r="O141" s="340"/>
      <c r="P141" s="340"/>
    </row>
    <row r="142" spans="1:16" x14ac:dyDescent="0.25">
      <c r="A142" s="74" t="s">
        <v>175</v>
      </c>
      <c r="B142" s="449" t="str">
        <f>IF(I142=0,"",B40)</f>
        <v/>
      </c>
      <c r="C142" s="100" t="s">
        <v>15</v>
      </c>
      <c r="D142" s="76">
        <f>ROUND(D140*D35,0)</f>
        <v>0</v>
      </c>
      <c r="E142" s="76">
        <f>ROUND(E140*E35,0)</f>
        <v>0</v>
      </c>
      <c r="F142" s="76">
        <f>ROUND(F140*F35,0)</f>
        <v>0</v>
      </c>
      <c r="G142" s="76">
        <f>ROUND(G140*G35,0)</f>
        <v>0</v>
      </c>
      <c r="H142" s="76">
        <f>ROUND(H140*H35,0)</f>
        <v>0</v>
      </c>
      <c r="I142" s="76">
        <f>SUM(D142:H142)</f>
        <v>0</v>
      </c>
      <c r="K142" s="340"/>
      <c r="L142" s="340"/>
      <c r="M142" s="340"/>
      <c r="N142" s="340"/>
      <c r="O142" s="340"/>
      <c r="P142" s="340"/>
    </row>
    <row r="143" spans="1:16" x14ac:dyDescent="0.25">
      <c r="A143" s="127"/>
      <c r="B143" s="132"/>
      <c r="C143" s="97" t="s">
        <v>16</v>
      </c>
      <c r="D143" s="72">
        <f>ROUND(D141*D142,0)</f>
        <v>0</v>
      </c>
      <c r="E143" s="72">
        <f>ROUND(E141*E142,0)</f>
        <v>0</v>
      </c>
      <c r="F143" s="72">
        <f>ROUND(F141*F142,0)</f>
        <v>0</v>
      </c>
      <c r="G143" s="72">
        <f>ROUND(G141*G142,0)</f>
        <v>0</v>
      </c>
      <c r="H143" s="72">
        <f>ROUND(H141*H142,0)</f>
        <v>0</v>
      </c>
      <c r="I143" s="72">
        <f>SUM(D143:H143)</f>
        <v>0</v>
      </c>
      <c r="K143" s="340"/>
      <c r="L143" s="340"/>
      <c r="M143" s="340"/>
      <c r="N143" s="340"/>
      <c r="O143" s="340"/>
      <c r="P143" s="340"/>
    </row>
    <row r="144" spans="1:16" s="340" customFormat="1" x14ac:dyDescent="0.25">
      <c r="A144" s="348"/>
      <c r="B144" s="353"/>
      <c r="C144" s="410"/>
      <c r="D144" s="411"/>
      <c r="E144" s="411"/>
      <c r="F144" s="411"/>
      <c r="G144" s="411"/>
      <c r="H144" s="411"/>
      <c r="I144" s="411"/>
    </row>
    <row r="145" spans="1:16" x14ac:dyDescent="0.25">
      <c r="A145" s="127"/>
      <c r="B145" s="132"/>
      <c r="C145" s="43" t="s">
        <v>28</v>
      </c>
      <c r="D145" s="73">
        <f t="shared" ref="D145:H146" si="2">ROUND(D130+D136+D142,0)</f>
        <v>0</v>
      </c>
      <c r="E145" s="73">
        <f t="shared" si="2"/>
        <v>0</v>
      </c>
      <c r="F145" s="73">
        <f t="shared" si="2"/>
        <v>0</v>
      </c>
      <c r="G145" s="73">
        <f t="shared" si="2"/>
        <v>0</v>
      </c>
      <c r="H145" s="73">
        <f t="shared" si="2"/>
        <v>0</v>
      </c>
      <c r="I145" s="72">
        <f>SUM(D145:H145)</f>
        <v>0</v>
      </c>
      <c r="K145" s="340"/>
      <c r="L145" s="340"/>
      <c r="M145" s="340"/>
      <c r="N145" s="340"/>
      <c r="O145" s="340"/>
      <c r="P145" s="340"/>
    </row>
    <row r="146" spans="1:16" ht="15.75" thickBot="1" x14ac:dyDescent="0.3">
      <c r="A146" s="127"/>
      <c r="B146" s="132"/>
      <c r="C146" s="86" t="s">
        <v>30</v>
      </c>
      <c r="D146" s="78">
        <f t="shared" si="2"/>
        <v>0</v>
      </c>
      <c r="E146" s="78">
        <f t="shared" si="2"/>
        <v>0</v>
      </c>
      <c r="F146" s="78">
        <f t="shared" si="2"/>
        <v>0</v>
      </c>
      <c r="G146" s="78">
        <f t="shared" si="2"/>
        <v>0</v>
      </c>
      <c r="H146" s="78">
        <f t="shared" si="2"/>
        <v>0</v>
      </c>
      <c r="I146" s="79">
        <f>SUM(D146:H146)</f>
        <v>0</v>
      </c>
      <c r="K146" s="340"/>
      <c r="L146" s="340"/>
      <c r="M146" s="340"/>
      <c r="N146" s="340"/>
      <c r="O146" s="340"/>
      <c r="P146" s="340"/>
    </row>
    <row r="147" spans="1:16" ht="15.75" thickTop="1" x14ac:dyDescent="0.25">
      <c r="A147" s="127"/>
      <c r="B147" s="132"/>
      <c r="C147" s="85" t="s">
        <v>32</v>
      </c>
      <c r="D147" s="76">
        <f>SUM(D145:D146)</f>
        <v>0</v>
      </c>
      <c r="E147" s="76">
        <f>SUM(E145:E146)</f>
        <v>0</v>
      </c>
      <c r="F147" s="76">
        <f>SUM(F145:F146)</f>
        <v>0</v>
      </c>
      <c r="G147" s="76">
        <f>SUM(G145:G146)</f>
        <v>0</v>
      </c>
      <c r="H147" s="76">
        <f>SUM(H145:H146)</f>
        <v>0</v>
      </c>
      <c r="I147" s="76">
        <f>SUM(D147:H147)</f>
        <v>0</v>
      </c>
      <c r="K147" s="340"/>
      <c r="L147" s="340"/>
      <c r="M147" s="340"/>
      <c r="N147" s="340"/>
      <c r="O147" s="340"/>
      <c r="P147" s="340"/>
    </row>
    <row r="148" spans="1:16" s="340" customFormat="1" x14ac:dyDescent="0.25">
      <c r="A148" s="349"/>
      <c r="B148" s="347"/>
      <c r="C148" s="349"/>
      <c r="D148" s="348"/>
      <c r="E148" s="348"/>
      <c r="F148" s="348"/>
      <c r="G148" s="348"/>
      <c r="H148" s="348"/>
      <c r="I148" s="348"/>
    </row>
    <row r="149" spans="1:16" ht="21" x14ac:dyDescent="0.35">
      <c r="A149" s="474" t="s">
        <v>34</v>
      </c>
      <c r="B149" s="474"/>
      <c r="C149" s="474"/>
      <c r="D149" s="474"/>
      <c r="E149" s="474"/>
      <c r="F149" s="474"/>
      <c r="G149" s="474"/>
      <c r="H149" s="474"/>
      <c r="I149" s="474"/>
      <c r="K149" s="340"/>
      <c r="L149" s="340"/>
      <c r="M149" s="340"/>
      <c r="N149" s="340"/>
      <c r="O149" s="340"/>
      <c r="P149" s="340"/>
    </row>
    <row r="150" spans="1:16" x14ac:dyDescent="0.25">
      <c r="A150" s="103" t="s">
        <v>35</v>
      </c>
      <c r="B150" s="104" t="s">
        <v>175</v>
      </c>
      <c r="C150" s="104" t="s">
        <v>56</v>
      </c>
      <c r="D150" s="104" t="str">
        <f>D12</f>
        <v>Period 1</v>
      </c>
      <c r="E150" s="104" t="str">
        <f>E12</f>
        <v>Period 2</v>
      </c>
      <c r="F150" s="104" t="str">
        <f>F12</f>
        <v>Period 3</v>
      </c>
      <c r="G150" s="104" t="str">
        <f>G12</f>
        <v>Period 4</v>
      </c>
      <c r="H150" s="104" t="str">
        <f>H12</f>
        <v>Period 5</v>
      </c>
      <c r="I150" s="104" t="s">
        <v>8</v>
      </c>
      <c r="K150" s="340"/>
      <c r="L150" s="340"/>
      <c r="M150" s="340"/>
      <c r="N150" s="340"/>
      <c r="O150" s="340"/>
      <c r="P150" s="340"/>
    </row>
    <row r="151" spans="1:16" x14ac:dyDescent="0.25">
      <c r="A151" s="328"/>
      <c r="B151" s="453" t="str">
        <f>IFERROR(INDEX('Dropdown Data'!$C$36:$C$94,MATCH(A151,'Dropdown Data'!$B$36:$B$94,0)),"")</f>
        <v/>
      </c>
      <c r="C151" s="328"/>
      <c r="D151" s="382"/>
      <c r="E151" s="382"/>
      <c r="F151" s="382"/>
      <c r="G151" s="382"/>
      <c r="H151" s="382"/>
      <c r="I151" s="71">
        <f t="shared" ref="I151:I156" si="3">SUM(D151:H151)</f>
        <v>0</v>
      </c>
      <c r="K151" s="340"/>
      <c r="L151" s="340"/>
      <c r="M151" s="340"/>
      <c r="N151" s="340"/>
      <c r="O151" s="340"/>
      <c r="P151" s="340"/>
    </row>
    <row r="152" spans="1:16" x14ac:dyDescent="0.25">
      <c r="A152" s="328"/>
      <c r="B152" s="453" t="str">
        <f>IFERROR(INDEX('Dropdown Data'!$C$36:$C$94,MATCH(A152,'Dropdown Data'!$B$36:$B$94,0)),"")</f>
        <v/>
      </c>
      <c r="C152" s="328"/>
      <c r="D152" s="382"/>
      <c r="E152" s="382"/>
      <c r="F152" s="382"/>
      <c r="G152" s="382"/>
      <c r="H152" s="382"/>
      <c r="I152" s="71">
        <f t="shared" si="3"/>
        <v>0</v>
      </c>
      <c r="K152" s="340"/>
      <c r="L152" s="340"/>
      <c r="M152" s="340"/>
      <c r="N152" s="340"/>
      <c r="O152" s="340"/>
      <c r="P152" s="340"/>
    </row>
    <row r="153" spans="1:16" x14ac:dyDescent="0.25">
      <c r="A153" s="328"/>
      <c r="B153" s="453" t="str">
        <f>IFERROR(INDEX('Dropdown Data'!$C$36:$C$94,MATCH(A153,'Dropdown Data'!$B$36:$B$94,0)),"")</f>
        <v/>
      </c>
      <c r="C153" s="328"/>
      <c r="D153" s="382"/>
      <c r="E153" s="382"/>
      <c r="F153" s="382"/>
      <c r="G153" s="382"/>
      <c r="H153" s="382"/>
      <c r="I153" s="71">
        <f t="shared" si="3"/>
        <v>0</v>
      </c>
      <c r="K153" s="340"/>
      <c r="L153" s="340"/>
      <c r="M153" s="340"/>
      <c r="N153" s="340"/>
      <c r="O153" s="340"/>
      <c r="P153" s="340"/>
    </row>
    <row r="154" spans="1:16" x14ac:dyDescent="0.25">
      <c r="A154" s="328"/>
      <c r="B154" s="453" t="str">
        <f>IFERROR(INDEX('Dropdown Data'!$C$36:$C$94,MATCH(A154,'Dropdown Data'!$B$36:$B$94,0)),"")</f>
        <v/>
      </c>
      <c r="C154" s="328"/>
      <c r="D154" s="382"/>
      <c r="E154" s="382"/>
      <c r="F154" s="382"/>
      <c r="G154" s="382"/>
      <c r="H154" s="382"/>
      <c r="I154" s="71">
        <f t="shared" si="3"/>
        <v>0</v>
      </c>
      <c r="K154" s="340"/>
      <c r="L154" s="340"/>
      <c r="M154" s="340"/>
      <c r="N154" s="340"/>
      <c r="O154" s="340"/>
      <c r="P154" s="340"/>
    </row>
    <row r="155" spans="1:16" x14ac:dyDescent="0.25">
      <c r="A155" s="328"/>
      <c r="B155" s="453" t="str">
        <f>IFERROR(INDEX('Dropdown Data'!$C$36:$C$94,MATCH(A155,'Dropdown Data'!$B$36:$B$94,0)),"")</f>
        <v/>
      </c>
      <c r="C155" s="328"/>
      <c r="D155" s="382"/>
      <c r="E155" s="382"/>
      <c r="F155" s="382"/>
      <c r="G155" s="382"/>
      <c r="H155" s="382"/>
      <c r="I155" s="71">
        <f t="shared" si="3"/>
        <v>0</v>
      </c>
      <c r="K155" s="340"/>
      <c r="L155" s="340"/>
      <c r="M155" s="340"/>
      <c r="N155" s="340"/>
      <c r="O155" s="340"/>
      <c r="P155" s="340"/>
    </row>
    <row r="156" spans="1:16" x14ac:dyDescent="0.25">
      <c r="A156" s="328"/>
      <c r="B156" s="453" t="str">
        <f>IFERROR(INDEX('Dropdown Data'!$C$36:$C$94,MATCH(A156,'Dropdown Data'!$B$36:$B$94,0)),"")</f>
        <v/>
      </c>
      <c r="C156" s="328"/>
      <c r="D156" s="382"/>
      <c r="E156" s="382"/>
      <c r="F156" s="382"/>
      <c r="G156" s="382"/>
      <c r="H156" s="382"/>
      <c r="I156" s="71">
        <f t="shared" si="3"/>
        <v>0</v>
      </c>
      <c r="K156" s="340"/>
      <c r="L156" s="340"/>
      <c r="M156" s="340"/>
      <c r="N156" s="340"/>
      <c r="O156" s="340"/>
      <c r="P156" s="340"/>
    </row>
    <row r="157" spans="1:16" s="340" customFormat="1" x14ac:dyDescent="0.25">
      <c r="A157" s="362"/>
      <c r="B157" s="362"/>
      <c r="C157" s="362"/>
      <c r="D157" s="383"/>
      <c r="E157" s="383"/>
      <c r="F157" s="383"/>
      <c r="G157" s="383"/>
      <c r="H157" s="383"/>
      <c r="I157" s="373"/>
    </row>
    <row r="158" spans="1:16" x14ac:dyDescent="0.25">
      <c r="A158" s="36" t="s">
        <v>86</v>
      </c>
      <c r="B158" s="36"/>
      <c r="C158" s="31"/>
      <c r="D158" s="31"/>
      <c r="E158" s="31"/>
      <c r="F158" s="31"/>
      <c r="G158" s="31"/>
      <c r="H158" s="31"/>
      <c r="I158" s="82"/>
      <c r="K158" s="340"/>
      <c r="L158" s="340"/>
      <c r="M158" s="340"/>
      <c r="N158" s="340"/>
      <c r="O158" s="340"/>
      <c r="P158" s="340"/>
    </row>
    <row r="159" spans="1:16" x14ac:dyDescent="0.25">
      <c r="A159" s="328"/>
      <c r="B159" s="453" t="str">
        <f>IFERROR(INDEX('Dropdown Data'!$C$36:$C$92,MATCH(A159,'Dropdown Data'!$B$36:$B$92,0)),"")</f>
        <v/>
      </c>
      <c r="C159" s="328"/>
      <c r="D159" s="382"/>
      <c r="E159" s="382"/>
      <c r="F159" s="382"/>
      <c r="G159" s="382"/>
      <c r="H159" s="382"/>
      <c r="I159" s="71">
        <f>SUM(D159:H159)</f>
        <v>0</v>
      </c>
      <c r="K159" s="340"/>
      <c r="L159" s="340"/>
      <c r="M159" s="340"/>
      <c r="N159" s="340"/>
      <c r="O159" s="340"/>
      <c r="P159" s="340"/>
    </row>
    <row r="160" spans="1:16" x14ac:dyDescent="0.25">
      <c r="A160" s="328"/>
      <c r="B160" s="453" t="str">
        <f>IFERROR(INDEX('Dropdown Data'!$C$36:$C$94,MATCH(A160,'Dropdown Data'!$B$36:$B$94,0)),"")</f>
        <v/>
      </c>
      <c r="C160" s="328"/>
      <c r="D160" s="382"/>
      <c r="E160" s="382"/>
      <c r="F160" s="382"/>
      <c r="G160" s="382"/>
      <c r="H160" s="382"/>
      <c r="I160" s="71">
        <f>SUM(D160:H160)</f>
        <v>0</v>
      </c>
      <c r="K160" s="340"/>
      <c r="L160" s="340"/>
      <c r="M160" s="340"/>
      <c r="N160" s="340"/>
      <c r="O160" s="340"/>
      <c r="P160" s="340"/>
    </row>
    <row r="161" spans="1:16" x14ac:dyDescent="0.25">
      <c r="A161" s="328"/>
      <c r="B161" s="453" t="str">
        <f>IFERROR(INDEX('Dropdown Data'!$C$36:$C$94,MATCH(A161,'Dropdown Data'!$B$36:$B$94,0)),"")</f>
        <v/>
      </c>
      <c r="C161" s="328"/>
      <c r="D161" s="382"/>
      <c r="E161" s="382"/>
      <c r="F161" s="382"/>
      <c r="G161" s="382"/>
      <c r="H161" s="382"/>
      <c r="I161" s="71">
        <f>SUM(D161:H161)</f>
        <v>0</v>
      </c>
      <c r="K161" s="340"/>
      <c r="L161" s="340"/>
      <c r="M161" s="340"/>
      <c r="N161" s="340"/>
      <c r="O161" s="340"/>
      <c r="P161" s="340"/>
    </row>
    <row r="162" spans="1:16" s="340" customFormat="1" ht="18" customHeight="1" thickBot="1" x14ac:dyDescent="0.3">
      <c r="A162" s="384"/>
      <c r="B162" s="385"/>
      <c r="C162" s="386"/>
      <c r="D162" s="387"/>
      <c r="E162" s="387"/>
      <c r="F162" s="387"/>
      <c r="G162" s="387"/>
      <c r="H162" s="387"/>
      <c r="I162" s="388"/>
    </row>
    <row r="163" spans="1:16" ht="15.75" thickTop="1" x14ac:dyDescent="0.25">
      <c r="A163" s="41"/>
      <c r="B163" s="203"/>
      <c r="C163" s="75" t="s">
        <v>34</v>
      </c>
      <c r="D163" s="94">
        <f>ROUND(SUM(D151:D156)+SUM(D159:D161),0)</f>
        <v>0</v>
      </c>
      <c r="E163" s="94">
        <f>ROUND(SUM(E151:E156)+SUM(E159:E161),0)</f>
        <v>0</v>
      </c>
      <c r="F163" s="94">
        <f>ROUND(SUM(F151:F156)+SUM(F159:F161),0)</f>
        <v>0</v>
      </c>
      <c r="G163" s="94">
        <f>ROUND(SUM(G151:G156)+SUM(G159:G161),0)</f>
        <v>0</v>
      </c>
      <c r="H163" s="94">
        <f>ROUND(SUM(H151:H156)+SUM(H159:H161),0)</f>
        <v>0</v>
      </c>
      <c r="I163" s="76">
        <f>SUM(D163:H163)</f>
        <v>0</v>
      </c>
      <c r="K163" s="340"/>
      <c r="L163" s="340"/>
      <c r="M163" s="340"/>
      <c r="N163" s="340"/>
      <c r="O163" s="340"/>
      <c r="P163" s="340"/>
    </row>
    <row r="164" spans="1:16" x14ac:dyDescent="0.25">
      <c r="A164" s="34"/>
      <c r="B164" s="36"/>
      <c r="C164" s="42" t="s">
        <v>53</v>
      </c>
      <c r="D164" s="81">
        <f>ROUND((D147+SUM(D151:D156)),0)</f>
        <v>0</v>
      </c>
      <c r="E164" s="81">
        <f>ROUND((E147+SUM(E151:E156)),0)</f>
        <v>0</v>
      </c>
      <c r="F164" s="81">
        <f>ROUND((F147+SUM(F151:F156)),0)</f>
        <v>0</v>
      </c>
      <c r="G164" s="81">
        <f>ROUND((G147+SUM(G151:G156)),0)</f>
        <v>0</v>
      </c>
      <c r="H164" s="81">
        <f>ROUND((H147+SUM(H151:H156)),0)</f>
        <v>0</v>
      </c>
      <c r="I164" s="71">
        <f>SUM(D164:H164)</f>
        <v>0</v>
      </c>
      <c r="K164" s="340"/>
      <c r="L164" s="340"/>
      <c r="M164" s="340"/>
      <c r="N164" s="340"/>
      <c r="O164" s="340"/>
      <c r="P164" s="340"/>
    </row>
    <row r="165" spans="1:16" s="340" customFormat="1" x14ac:dyDescent="0.25">
      <c r="A165" s="361"/>
      <c r="B165" s="367"/>
      <c r="C165" s="389"/>
      <c r="D165" s="390"/>
      <c r="E165" s="390"/>
      <c r="F165" s="390"/>
      <c r="G165" s="390"/>
      <c r="H165" s="390"/>
      <c r="I165" s="369"/>
    </row>
    <row r="166" spans="1:16" x14ac:dyDescent="0.25">
      <c r="A166" s="328" t="s">
        <v>138</v>
      </c>
      <c r="B166" s="44" t="str">
        <f>IFERROR(INDEX('Dropdown Data'!$C$36:$C$94,MATCH(A166,'Dropdown Data'!$B$36:$B$94,0)),"")</f>
        <v>78500</v>
      </c>
      <c r="C166" s="328"/>
      <c r="D166" s="382"/>
      <c r="E166" s="382"/>
      <c r="F166" s="382"/>
      <c r="G166" s="382"/>
      <c r="H166" s="382"/>
      <c r="I166" s="71">
        <f>SUM(D166:H166)</f>
        <v>0</v>
      </c>
      <c r="K166" s="340"/>
      <c r="L166" s="340"/>
      <c r="M166" s="340"/>
      <c r="N166" s="340"/>
      <c r="O166" s="340"/>
      <c r="P166" s="340"/>
    </row>
    <row r="167" spans="1:16" s="340" customFormat="1" x14ac:dyDescent="0.25">
      <c r="A167" s="361"/>
      <c r="B167" s="391"/>
      <c r="C167" s="392"/>
      <c r="D167" s="393"/>
      <c r="E167" s="393"/>
      <c r="F167" s="393"/>
      <c r="G167" s="393"/>
      <c r="H167" s="393"/>
      <c r="I167" s="393"/>
    </row>
    <row r="168" spans="1:16" x14ac:dyDescent="0.25">
      <c r="A168" s="88"/>
      <c r="B168" s="394" t="s">
        <v>184</v>
      </c>
      <c r="C168" s="159" t="s">
        <v>186</v>
      </c>
      <c r="D168" s="395">
        <v>0.54</v>
      </c>
      <c r="E168" s="395">
        <v>0.54</v>
      </c>
      <c r="F168" s="395">
        <v>0.54</v>
      </c>
      <c r="G168" s="395">
        <v>0.54</v>
      </c>
      <c r="H168" s="395">
        <v>0.54</v>
      </c>
      <c r="I168" s="102"/>
      <c r="K168" s="340"/>
      <c r="L168" s="340"/>
      <c r="M168" s="340"/>
      <c r="N168" s="340"/>
      <c r="O168" s="340"/>
      <c r="P168" s="340"/>
    </row>
    <row r="169" spans="1:16" x14ac:dyDescent="0.25">
      <c r="A169" s="31"/>
      <c r="B169" s="204"/>
      <c r="C169" s="153" t="s">
        <v>185</v>
      </c>
      <c r="D169" s="92">
        <f>ROUND(IF($B$168="MTDC",D164,IF($B$168="Salary &amp; Benefits (S&amp;B)",D147,IF($B$168="TDC",D171,"0"))),0)</f>
        <v>0</v>
      </c>
      <c r="E169" s="92">
        <f>ROUND(IF($B$168="MTDC",E164,IF($B$168="Salary &amp; Benefits (S&amp;B)",E147,IF($B$168="TDC",E171,"0"))),0)</f>
        <v>0</v>
      </c>
      <c r="F169" s="92">
        <f>ROUND(IF($B$168="MTDC",F164,IF($B$168="Salary &amp; Benefits (S&amp;B)",F147,IF($B$168="TDC",F171,"0"))),0)</f>
        <v>0</v>
      </c>
      <c r="G169" s="92">
        <f>ROUND(IF($B$168="MTDC",G164,IF($B$168="Salary &amp; Benefits (S&amp;B)",G147,IF($B$168="TDC",G171,"0"))),0)</f>
        <v>0</v>
      </c>
      <c r="H169" s="92">
        <f>ROUND(IF($B$168="MTDC",H164,IF($B$168="Salary &amp; Benefits (S&amp;B)",H147,IF($B$168="TDC",H171,"0"))),0)</f>
        <v>0</v>
      </c>
      <c r="I169" s="89">
        <f>SUM(D169:H169)</f>
        <v>0</v>
      </c>
      <c r="K169" s="340"/>
      <c r="L169" s="340"/>
      <c r="M169" s="340"/>
      <c r="N169" s="340"/>
      <c r="O169" s="340"/>
      <c r="P169" s="340"/>
    </row>
    <row r="170" spans="1:16" s="340" customFormat="1" x14ac:dyDescent="0.25">
      <c r="A170" s="361"/>
      <c r="B170" s="419"/>
      <c r="C170" s="420"/>
      <c r="D170" s="354"/>
      <c r="E170" s="354"/>
      <c r="F170" s="354"/>
      <c r="G170" s="354"/>
      <c r="H170" s="354"/>
      <c r="I170" s="421"/>
    </row>
    <row r="171" spans="1:16" x14ac:dyDescent="0.25">
      <c r="A171" s="31"/>
      <c r="B171" s="206"/>
      <c r="C171" s="83" t="s">
        <v>75</v>
      </c>
      <c r="D171" s="32">
        <f>ROUND(D147+D163,0)</f>
        <v>0</v>
      </c>
      <c r="E171" s="32">
        <f>ROUND(E147+E163,0)</f>
        <v>0</v>
      </c>
      <c r="F171" s="32">
        <f>ROUND(F147+F163,0)</f>
        <v>0</v>
      </c>
      <c r="G171" s="32">
        <f>ROUND(G147+G163,0)</f>
        <v>0</v>
      </c>
      <c r="H171" s="32">
        <f>ROUND(H147+H163,0)</f>
        <v>0</v>
      </c>
      <c r="I171" s="89">
        <f>SUM(D171:H171)</f>
        <v>0</v>
      </c>
      <c r="K171" s="340"/>
      <c r="L171" s="340"/>
      <c r="M171" s="340"/>
      <c r="N171" s="340"/>
      <c r="O171" s="340"/>
      <c r="P171" s="340"/>
    </row>
    <row r="172" spans="1:16" ht="15.75" thickBot="1" x14ac:dyDescent="0.3">
      <c r="A172" s="34"/>
      <c r="B172" s="205"/>
      <c r="C172" s="84" t="s">
        <v>157</v>
      </c>
      <c r="D172" s="87">
        <f>ROUND((D169*D168)+D166,0)</f>
        <v>0</v>
      </c>
      <c r="E172" s="87">
        <f>ROUND((E169*E168)+E166,0)</f>
        <v>0</v>
      </c>
      <c r="F172" s="87">
        <f>ROUND((F169*F168)+F166,0)</f>
        <v>0</v>
      </c>
      <c r="G172" s="87">
        <f>ROUND((G169*G168)+G166,0)</f>
        <v>0</v>
      </c>
      <c r="H172" s="87">
        <f>ROUND((H169*H168)+H166,0)</f>
        <v>0</v>
      </c>
      <c r="I172" s="90">
        <f>SUM(D172:H172)</f>
        <v>0</v>
      </c>
      <c r="K172" s="340"/>
      <c r="L172" s="340"/>
      <c r="M172" s="340"/>
      <c r="N172" s="340"/>
      <c r="O172" s="340"/>
      <c r="P172" s="340"/>
    </row>
    <row r="173" spans="1:16" ht="15.75" thickTop="1" x14ac:dyDescent="0.25">
      <c r="A173" s="34"/>
      <c r="B173" s="205"/>
      <c r="C173" s="105" t="s">
        <v>158</v>
      </c>
      <c r="D173" s="106">
        <f>SUM(D171:D172)</f>
        <v>0</v>
      </c>
      <c r="E173" s="106">
        <f>SUM(E171:E172)</f>
        <v>0</v>
      </c>
      <c r="F173" s="106">
        <f>SUM(F171:F172)</f>
        <v>0</v>
      </c>
      <c r="G173" s="106">
        <f>SUM(G171:G172)</f>
        <v>0</v>
      </c>
      <c r="H173" s="106">
        <f>SUM(H171:H172)</f>
        <v>0</v>
      </c>
      <c r="I173" s="107">
        <f>SUM(D173:H173)</f>
        <v>0</v>
      </c>
      <c r="K173" s="340"/>
      <c r="L173" s="340"/>
      <c r="M173" s="340"/>
      <c r="N173" s="340"/>
      <c r="O173" s="340"/>
      <c r="P173" s="340"/>
    </row>
    <row r="174" spans="1:16" s="340" customFormat="1" x14ac:dyDescent="0.25">
      <c r="A174" s="344"/>
      <c r="B174" s="412"/>
      <c r="C174" s="344"/>
      <c r="D174" s="413"/>
      <c r="E174" s="413"/>
      <c r="F174" s="413"/>
      <c r="G174" s="413"/>
      <c r="I174" s="414"/>
    </row>
    <row r="175" spans="1:16" s="340" customFormat="1" x14ac:dyDescent="0.25">
      <c r="B175" s="415"/>
      <c r="C175" s="344"/>
      <c r="D175" s="413"/>
      <c r="F175" s="413"/>
      <c r="G175" s="413"/>
      <c r="H175" s="344"/>
      <c r="I175" s="416"/>
    </row>
    <row r="176" spans="1:16" s="340" customFormat="1" x14ac:dyDescent="0.25">
      <c r="B176" s="415"/>
      <c r="H176" s="417"/>
      <c r="I176" s="418"/>
    </row>
    <row r="177" spans="2:2" s="340" customFormat="1" x14ac:dyDescent="0.25">
      <c r="B177" s="415"/>
    </row>
    <row r="178" spans="2:2" s="340" customFormat="1" x14ac:dyDescent="0.25">
      <c r="B178" s="415"/>
    </row>
    <row r="179" spans="2:2" s="340" customFormat="1" x14ac:dyDescent="0.25">
      <c r="B179" s="415"/>
    </row>
    <row r="180" spans="2:2" s="340" customFormat="1" x14ac:dyDescent="0.25">
      <c r="B180" s="415"/>
    </row>
    <row r="181" spans="2:2" s="340" customFormat="1" x14ac:dyDescent="0.25">
      <c r="B181" s="415"/>
    </row>
    <row r="182" spans="2:2" s="340" customFormat="1" x14ac:dyDescent="0.25">
      <c r="B182" s="415"/>
    </row>
    <row r="183" spans="2:2" s="340" customFormat="1" x14ac:dyDescent="0.25">
      <c r="B183" s="415"/>
    </row>
    <row r="184" spans="2:2" s="340" customFormat="1" x14ac:dyDescent="0.25">
      <c r="B184" s="415"/>
    </row>
    <row r="185" spans="2:2" s="340" customFormat="1" x14ac:dyDescent="0.25">
      <c r="B185" s="415"/>
    </row>
    <row r="186" spans="2:2" s="340" customFormat="1" x14ac:dyDescent="0.25">
      <c r="B186" s="415"/>
    </row>
    <row r="187" spans="2:2" s="340" customFormat="1" x14ac:dyDescent="0.25">
      <c r="B187" s="415"/>
    </row>
    <row r="188" spans="2:2" s="340" customFormat="1" x14ac:dyDescent="0.25">
      <c r="B188" s="415"/>
    </row>
    <row r="189" spans="2:2" s="340" customFormat="1" x14ac:dyDescent="0.25">
      <c r="B189" s="415"/>
    </row>
    <row r="190" spans="2:2" s="340" customFormat="1" x14ac:dyDescent="0.25">
      <c r="B190" s="415"/>
    </row>
    <row r="191" spans="2:2" s="340" customFormat="1" x14ac:dyDescent="0.25">
      <c r="B191" s="415"/>
    </row>
    <row r="192" spans="2:2" s="340" customFormat="1" x14ac:dyDescent="0.25">
      <c r="B192" s="415"/>
    </row>
    <row r="193" spans="2:2" s="340" customFormat="1" x14ac:dyDescent="0.25">
      <c r="B193" s="415"/>
    </row>
    <row r="194" spans="2:2" s="340" customFormat="1" x14ac:dyDescent="0.25">
      <c r="B194" s="415"/>
    </row>
    <row r="195" spans="2:2" s="340" customFormat="1" x14ac:dyDescent="0.25">
      <c r="B195" s="415"/>
    </row>
    <row r="196" spans="2:2" s="340" customFormat="1" x14ac:dyDescent="0.25">
      <c r="B196" s="415"/>
    </row>
    <row r="197" spans="2:2" s="340" customFormat="1" x14ac:dyDescent="0.25">
      <c r="B197" s="415"/>
    </row>
    <row r="198" spans="2:2" s="340" customFormat="1" x14ac:dyDescent="0.25">
      <c r="B198" s="415"/>
    </row>
    <row r="199" spans="2:2" s="340" customFormat="1" x14ac:dyDescent="0.25">
      <c r="B199" s="415"/>
    </row>
    <row r="200" spans="2:2" s="340" customFormat="1" x14ac:dyDescent="0.25">
      <c r="B200" s="415"/>
    </row>
    <row r="201" spans="2:2" s="340" customFormat="1" x14ac:dyDescent="0.25">
      <c r="B201" s="415"/>
    </row>
    <row r="202" spans="2:2" s="340" customFormat="1" x14ac:dyDescent="0.25">
      <c r="B202" s="415"/>
    </row>
    <row r="203" spans="2:2" s="340" customFormat="1" x14ac:dyDescent="0.25">
      <c r="B203" s="415"/>
    </row>
    <row r="204" spans="2:2" s="340" customFormat="1" x14ac:dyDescent="0.25">
      <c r="B204" s="415"/>
    </row>
    <row r="205" spans="2:2" s="340" customFormat="1" x14ac:dyDescent="0.25">
      <c r="B205" s="415"/>
    </row>
    <row r="206" spans="2:2" s="340" customFormat="1" x14ac:dyDescent="0.25">
      <c r="B206" s="415"/>
    </row>
    <row r="207" spans="2:2" s="340" customFormat="1" x14ac:dyDescent="0.25">
      <c r="B207" s="415"/>
    </row>
    <row r="208" spans="2:2" s="340" customFormat="1" x14ac:dyDescent="0.25">
      <c r="B208" s="415"/>
    </row>
    <row r="209" spans="2:2" s="340" customFormat="1" x14ac:dyDescent="0.25">
      <c r="B209" s="415"/>
    </row>
    <row r="210" spans="2:2" s="340" customFormat="1" x14ac:dyDescent="0.25">
      <c r="B210" s="415"/>
    </row>
    <row r="211" spans="2:2" s="340" customFormat="1" x14ac:dyDescent="0.25">
      <c r="B211" s="415"/>
    </row>
    <row r="212" spans="2:2" s="340" customFormat="1" x14ac:dyDescent="0.25">
      <c r="B212" s="415"/>
    </row>
    <row r="213" spans="2:2" s="340" customFormat="1" x14ac:dyDescent="0.25">
      <c r="B213" s="415"/>
    </row>
    <row r="214" spans="2:2" s="340" customFormat="1" x14ac:dyDescent="0.25">
      <c r="B214" s="415"/>
    </row>
    <row r="215" spans="2:2" s="340" customFormat="1" x14ac:dyDescent="0.25">
      <c r="B215" s="415"/>
    </row>
    <row r="216" spans="2:2" s="340" customFormat="1" x14ac:dyDescent="0.25">
      <c r="B216" s="415"/>
    </row>
    <row r="217" spans="2:2" s="340" customFormat="1" x14ac:dyDescent="0.25">
      <c r="B217" s="415"/>
    </row>
    <row r="218" spans="2:2" s="340" customFormat="1" x14ac:dyDescent="0.25">
      <c r="B218" s="415"/>
    </row>
    <row r="219" spans="2:2" s="340" customFormat="1" x14ac:dyDescent="0.25">
      <c r="B219" s="415"/>
    </row>
    <row r="220" spans="2:2" s="340" customFormat="1" x14ac:dyDescent="0.25">
      <c r="B220" s="415"/>
    </row>
    <row r="221" spans="2:2" s="340" customFormat="1" x14ac:dyDescent="0.25">
      <c r="B221" s="415"/>
    </row>
    <row r="222" spans="2:2" s="340" customFormat="1" x14ac:dyDescent="0.25">
      <c r="B222" s="415"/>
    </row>
    <row r="223" spans="2:2" s="340" customFormat="1" x14ac:dyDescent="0.25">
      <c r="B223" s="415"/>
    </row>
    <row r="224" spans="2:2" s="340" customFormat="1" x14ac:dyDescent="0.25">
      <c r="B224" s="415"/>
    </row>
    <row r="225" spans="2:2" s="340" customFormat="1" x14ac:dyDescent="0.25">
      <c r="B225" s="415"/>
    </row>
    <row r="226" spans="2:2" s="340" customFormat="1" x14ac:dyDescent="0.25">
      <c r="B226" s="415"/>
    </row>
    <row r="227" spans="2:2" s="340" customFormat="1" x14ac:dyDescent="0.25">
      <c r="B227" s="415"/>
    </row>
    <row r="228" spans="2:2" s="340" customFormat="1" x14ac:dyDescent="0.25">
      <c r="B228" s="415"/>
    </row>
    <row r="229" spans="2:2" s="340" customFormat="1" x14ac:dyDescent="0.25">
      <c r="B229" s="415"/>
    </row>
    <row r="230" spans="2:2" s="340" customFormat="1" x14ac:dyDescent="0.25">
      <c r="B230" s="415"/>
    </row>
    <row r="231" spans="2:2" s="340" customFormat="1" x14ac:dyDescent="0.25">
      <c r="B231" s="415"/>
    </row>
    <row r="232" spans="2:2" s="340" customFormat="1" x14ac:dyDescent="0.25">
      <c r="B232" s="415"/>
    </row>
    <row r="233" spans="2:2" s="340" customFormat="1" x14ac:dyDescent="0.25">
      <c r="B233" s="415"/>
    </row>
    <row r="234" spans="2:2" s="340" customFormat="1" x14ac:dyDescent="0.25">
      <c r="B234" s="415"/>
    </row>
    <row r="235" spans="2:2" s="340" customFormat="1" x14ac:dyDescent="0.25">
      <c r="B235" s="415"/>
    </row>
    <row r="236" spans="2:2" s="340" customFormat="1" x14ac:dyDescent="0.25">
      <c r="B236" s="415"/>
    </row>
    <row r="237" spans="2:2" s="340" customFormat="1" x14ac:dyDescent="0.25">
      <c r="B237" s="415"/>
    </row>
    <row r="238" spans="2:2" s="340" customFormat="1" x14ac:dyDescent="0.25">
      <c r="B238" s="415"/>
    </row>
    <row r="239" spans="2:2" s="340" customFormat="1" x14ac:dyDescent="0.25">
      <c r="B239" s="415"/>
    </row>
    <row r="240" spans="2:2" s="340" customFormat="1" x14ac:dyDescent="0.25">
      <c r="B240" s="415"/>
    </row>
    <row r="241" spans="2:2" s="340" customFormat="1" x14ac:dyDescent="0.25">
      <c r="B241" s="415"/>
    </row>
    <row r="242" spans="2:2" s="340" customFormat="1" x14ac:dyDescent="0.25">
      <c r="B242" s="415"/>
    </row>
    <row r="243" spans="2:2" s="340" customFormat="1" x14ac:dyDescent="0.25">
      <c r="B243" s="415"/>
    </row>
    <row r="244" spans="2:2" s="340" customFormat="1" x14ac:dyDescent="0.25">
      <c r="B244" s="415"/>
    </row>
    <row r="245" spans="2:2" s="340" customFormat="1" x14ac:dyDescent="0.25">
      <c r="B245" s="415"/>
    </row>
    <row r="246" spans="2:2" s="340" customFormat="1" x14ac:dyDescent="0.25">
      <c r="B246" s="415"/>
    </row>
    <row r="247" spans="2:2" s="340" customFormat="1" x14ac:dyDescent="0.25">
      <c r="B247" s="415"/>
    </row>
    <row r="248" spans="2:2" s="340" customFormat="1" x14ac:dyDescent="0.25">
      <c r="B248" s="415"/>
    </row>
    <row r="249" spans="2:2" s="340" customFormat="1" x14ac:dyDescent="0.25">
      <c r="B249" s="415"/>
    </row>
    <row r="250" spans="2:2" s="340" customFormat="1" x14ac:dyDescent="0.25">
      <c r="B250" s="415"/>
    </row>
    <row r="251" spans="2:2" s="340" customFormat="1" x14ac:dyDescent="0.25">
      <c r="B251" s="415"/>
    </row>
    <row r="252" spans="2:2" s="340" customFormat="1" x14ac:dyDescent="0.25">
      <c r="B252" s="415"/>
    </row>
    <row r="253" spans="2:2" s="340" customFormat="1" x14ac:dyDescent="0.25">
      <c r="B253" s="415"/>
    </row>
    <row r="254" spans="2:2" s="340" customFormat="1" x14ac:dyDescent="0.25">
      <c r="B254" s="415"/>
    </row>
    <row r="255" spans="2:2" s="340" customFormat="1" x14ac:dyDescent="0.25">
      <c r="B255" s="415"/>
    </row>
    <row r="256" spans="2:2" s="340" customFormat="1" x14ac:dyDescent="0.25">
      <c r="B256" s="415"/>
    </row>
    <row r="257" spans="2:2" s="340" customFormat="1" x14ac:dyDescent="0.25">
      <c r="B257" s="415"/>
    </row>
    <row r="258" spans="2:2" s="340" customFormat="1" x14ac:dyDescent="0.25">
      <c r="B258" s="415"/>
    </row>
    <row r="259" spans="2:2" s="340" customFormat="1" x14ac:dyDescent="0.25">
      <c r="B259" s="415"/>
    </row>
    <row r="260" spans="2:2" s="340" customFormat="1" x14ac:dyDescent="0.25">
      <c r="B260" s="415"/>
    </row>
    <row r="261" spans="2:2" s="340" customFormat="1" x14ac:dyDescent="0.25">
      <c r="B261" s="415"/>
    </row>
    <row r="262" spans="2:2" s="340" customFormat="1" x14ac:dyDescent="0.25">
      <c r="B262" s="415"/>
    </row>
    <row r="263" spans="2:2" s="340" customFormat="1" x14ac:dyDescent="0.25">
      <c r="B263" s="415"/>
    </row>
    <row r="264" spans="2:2" s="340" customFormat="1" x14ac:dyDescent="0.25">
      <c r="B264" s="415"/>
    </row>
    <row r="265" spans="2:2" s="340" customFormat="1" x14ac:dyDescent="0.25">
      <c r="B265" s="415"/>
    </row>
    <row r="266" spans="2:2" s="340" customFormat="1" x14ac:dyDescent="0.25">
      <c r="B266" s="415"/>
    </row>
    <row r="267" spans="2:2" s="340" customFormat="1" x14ac:dyDescent="0.25">
      <c r="B267" s="415"/>
    </row>
    <row r="268" spans="2:2" s="340" customFormat="1" x14ac:dyDescent="0.25">
      <c r="B268" s="415"/>
    </row>
    <row r="269" spans="2:2" s="340" customFormat="1" x14ac:dyDescent="0.25">
      <c r="B269" s="415"/>
    </row>
    <row r="270" spans="2:2" s="340" customFormat="1" x14ac:dyDescent="0.25">
      <c r="B270" s="415"/>
    </row>
    <row r="271" spans="2:2" s="340" customFormat="1" x14ac:dyDescent="0.25">
      <c r="B271" s="415"/>
    </row>
    <row r="272" spans="2:2" s="340" customFormat="1" x14ac:dyDescent="0.25">
      <c r="B272" s="415"/>
    </row>
    <row r="273" spans="2:2" s="340" customFormat="1" x14ac:dyDescent="0.25">
      <c r="B273" s="415"/>
    </row>
    <row r="274" spans="2:2" s="340" customFormat="1" x14ac:dyDescent="0.25">
      <c r="B274" s="415"/>
    </row>
    <row r="275" spans="2:2" s="340" customFormat="1" x14ac:dyDescent="0.25">
      <c r="B275" s="415"/>
    </row>
    <row r="276" spans="2:2" s="340" customFormat="1" x14ac:dyDescent="0.25">
      <c r="B276" s="415"/>
    </row>
    <row r="277" spans="2:2" s="340" customFormat="1" x14ac:dyDescent="0.25">
      <c r="B277" s="415"/>
    </row>
    <row r="278" spans="2:2" s="340" customFormat="1" x14ac:dyDescent="0.25">
      <c r="B278" s="415"/>
    </row>
    <row r="279" spans="2:2" s="340" customFormat="1" x14ac:dyDescent="0.25">
      <c r="B279" s="415"/>
    </row>
    <row r="280" spans="2:2" s="340" customFormat="1" x14ac:dyDescent="0.25">
      <c r="B280" s="415"/>
    </row>
    <row r="281" spans="2:2" s="340" customFormat="1" x14ac:dyDescent="0.25">
      <c r="B281" s="415"/>
    </row>
    <row r="282" spans="2:2" s="340" customFormat="1" x14ac:dyDescent="0.25">
      <c r="B282" s="415"/>
    </row>
    <row r="283" spans="2:2" s="340" customFormat="1" x14ac:dyDescent="0.25">
      <c r="B283" s="415"/>
    </row>
    <row r="284" spans="2:2" s="340" customFormat="1" x14ac:dyDescent="0.25">
      <c r="B284" s="415"/>
    </row>
    <row r="285" spans="2:2" s="340" customFormat="1" x14ac:dyDescent="0.25">
      <c r="B285" s="415"/>
    </row>
    <row r="286" spans="2:2" s="340" customFormat="1" x14ac:dyDescent="0.25">
      <c r="B286" s="415"/>
    </row>
    <row r="287" spans="2:2" s="340" customFormat="1" x14ac:dyDescent="0.25">
      <c r="B287" s="415"/>
    </row>
    <row r="288" spans="2:2" s="340" customFormat="1" x14ac:dyDescent="0.25">
      <c r="B288" s="415"/>
    </row>
    <row r="289" spans="2:2" s="340" customFormat="1" x14ac:dyDescent="0.25">
      <c r="B289" s="415"/>
    </row>
    <row r="290" spans="2:2" s="340" customFormat="1" x14ac:dyDescent="0.25">
      <c r="B290" s="415"/>
    </row>
    <row r="291" spans="2:2" s="340" customFormat="1" x14ac:dyDescent="0.25">
      <c r="B291" s="415"/>
    </row>
    <row r="292" spans="2:2" s="340" customFormat="1" x14ac:dyDescent="0.25">
      <c r="B292" s="415"/>
    </row>
    <row r="293" spans="2:2" s="340" customFormat="1" x14ac:dyDescent="0.25">
      <c r="B293" s="415"/>
    </row>
    <row r="294" spans="2:2" s="340" customFormat="1" x14ac:dyDescent="0.25">
      <c r="B294" s="415"/>
    </row>
    <row r="295" spans="2:2" s="340" customFormat="1" x14ac:dyDescent="0.25">
      <c r="B295" s="415"/>
    </row>
    <row r="296" spans="2:2" s="340" customFormat="1" x14ac:dyDescent="0.25">
      <c r="B296" s="415"/>
    </row>
    <row r="297" spans="2:2" s="340" customFormat="1" x14ac:dyDescent="0.25">
      <c r="B297" s="415"/>
    </row>
  </sheetData>
  <sheetProtection sheet="1" formatCells="0" formatColumns="0" formatRows="0" insertColumns="0" insertRows="0" deleteColumns="0" deleteRows="0"/>
  <mergeCells count="30">
    <mergeCell ref="B1:G1"/>
    <mergeCell ref="A74:I74"/>
    <mergeCell ref="A104:I104"/>
    <mergeCell ref="A11:I11"/>
    <mergeCell ref="B20:B23"/>
    <mergeCell ref="A20:A23"/>
    <mergeCell ref="A28:A31"/>
    <mergeCell ref="B28:B31"/>
    <mergeCell ref="B9:C9"/>
    <mergeCell ref="A53:A56"/>
    <mergeCell ref="B53:B56"/>
    <mergeCell ref="A62:A65"/>
    <mergeCell ref="K11:O11"/>
    <mergeCell ref="B62:B65"/>
    <mergeCell ref="B6:C6"/>
    <mergeCell ref="B7:C7"/>
    <mergeCell ref="B8:C8"/>
    <mergeCell ref="A149:I149"/>
    <mergeCell ref="A126:I126"/>
    <mergeCell ref="A44:A47"/>
    <mergeCell ref="B44:B47"/>
    <mergeCell ref="B36:B39"/>
    <mergeCell ref="A36:A39"/>
    <mergeCell ref="B128:B129"/>
    <mergeCell ref="A128:A129"/>
    <mergeCell ref="A134:A135"/>
    <mergeCell ref="B134:B135"/>
    <mergeCell ref="A140:A141"/>
    <mergeCell ref="B140:B141"/>
    <mergeCell ref="A125:I125"/>
  </mergeCells>
  <conditionalFormatting sqref="B1:B1048576">
    <cfRule type="containsText" dxfId="7" priority="7" operator="containsText" text="Select">
      <formula>NOT(ISERROR(SEARCH("Select",B1)))</formula>
    </cfRule>
  </conditionalFormatting>
  <dataValidations count="3">
    <dataValidation type="list" allowBlank="1" showInputMessage="1" showErrorMessage="1" sqref="I6" xr:uid="{879E8BAD-BF38-486F-A3F1-A7A413CF2110}">
      <formula1>"1000,2000,2002,2004,,3000"</formula1>
    </dataValidation>
    <dataValidation type="list" allowBlank="1" showInputMessage="1" showErrorMessage="1" sqref="B116" xr:uid="{4C4F1DB0-2AB8-4F8B-98F5-E1A97E33B55C}">
      <formula1>"[Select Location], On-Campus, Off-Campus"</formula1>
    </dataValidation>
    <dataValidation type="list" showInputMessage="1" showErrorMessage="1" sqref="D123:H123" xr:uid="{A281F2F8-B273-42E1-97C3-C10E030FF493}">
      <formula1>"Yes,No"</formula1>
    </dataValidation>
  </dataValidations>
  <printOptions horizontalCentered="1"/>
  <pageMargins left="0.45" right="0.45" top="0.4" bottom="0.4" header="0.3" footer="0.3"/>
  <pageSetup scale="45" fitToHeight="0" orientation="portrait" r:id="rId1"/>
  <rowBreaks count="1" manualBreakCount="1">
    <brk id="123" max="14" man="1"/>
  </rowBreaks>
  <ignoredErrors>
    <ignoredError sqref="C94" numberStoredAsText="1"/>
  </ignoredErrors>
  <drawing r:id="rId2"/>
  <legacyDrawing r:id="rId3"/>
  <extLst>
    <ext xmlns:x14="http://schemas.microsoft.com/office/spreadsheetml/2009/9/main" uri="{CCE6A557-97BC-4b89-ADB6-D9C93CAAB3DF}">
      <x14:dataValidations xmlns:xm="http://schemas.microsoft.com/office/excel/2006/main" count="11">
        <x14:dataValidation type="list" xr:uid="{58E4246D-B15B-468F-A274-4FF94B1EA638}">
          <x14:formula1>
            <xm:f>'Dropdown Data'!$B$22:$B$33</xm:f>
          </x14:formula1>
          <xm:sqref>F51</xm:sqref>
        </x14:dataValidation>
        <x14:dataValidation type="list" allowBlank="1" showInputMessage="1" showErrorMessage="1" xr:uid="{B5F3FB83-FC92-4912-8466-E6E2DEDCCD48}">
          <x14:formula1>
            <xm:f>'Dropdown Data'!$B$21:$B$33</xm:f>
          </x14:formula1>
          <xm:sqref>B24 B32 B40 B48 B57 B66</xm:sqref>
        </x14:dataValidation>
        <x14:dataValidation type="list" allowBlank="1" showInputMessage="1" showErrorMessage="1" xr:uid="{BDC93E94-094F-4ABC-918D-AB86C999A878}">
          <x14:formula1>
            <xm:f>'Dropdown Data'!$B$40:$B$41</xm:f>
          </x14:formula1>
          <xm:sqref>A79:A80</xm:sqref>
        </x14:dataValidation>
        <x14:dataValidation type="list" allowBlank="1" showInputMessage="1" showErrorMessage="1" xr:uid="{10E85DC4-1F81-4CD2-BA8E-1296FF4ECF1C}">
          <x14:formula1>
            <xm:f>'Dropdown Data'!$B$43:$B$47</xm:f>
          </x14:formula1>
          <xm:sqref>A82:A85</xm:sqref>
        </x14:dataValidation>
        <x14:dataValidation type="list" allowBlank="1" showInputMessage="1" showErrorMessage="1" xr:uid="{67C9F6EF-E6D5-4B0A-8916-6EB2A6BE3994}">
          <x14:formula1>
            <xm:f>'Dropdown Data'!$B$49:$B$67</xm:f>
          </x14:formula1>
          <xm:sqref>A87:A93 A151:A156</xm:sqref>
        </x14:dataValidation>
        <x14:dataValidation type="list" allowBlank="1" showInputMessage="1" showErrorMessage="1" xr:uid="{4F07B30E-EF2A-4DD7-98C8-1483F0667F30}">
          <x14:formula1>
            <xm:f>'Dropdown Data'!$B$77:$B$78</xm:f>
          </x14:formula1>
          <xm:sqref>A106:A108</xm:sqref>
        </x14:dataValidation>
        <x14:dataValidation type="list" allowBlank="1" showInputMessage="1" showErrorMessage="1" xr:uid="{77A78B01-6FDB-4CC5-816D-98EC556785A2}">
          <x14:formula1>
            <xm:f>'Dropdown Data'!$B$69:$B$72</xm:f>
          </x14:formula1>
          <xm:sqref>A95:A97</xm:sqref>
        </x14:dataValidation>
        <x14:dataValidation type="list" allowBlank="1" showInputMessage="1" showErrorMessage="1" xr:uid="{2257AB49-7BB7-4034-95A9-051C18BE4E48}">
          <x14:formula1>
            <xm:f>'Dropdown Data'!$B$38</xm:f>
          </x14:formula1>
          <xm:sqref>A77</xm:sqref>
        </x14:dataValidation>
        <x14:dataValidation type="list" allowBlank="1" showInputMessage="1" showErrorMessage="1" xr:uid="{8DDD582F-4C22-4B3B-A1F2-6F78BB76CFEF}">
          <x14:formula1>
            <xm:f>'Dropdown Data'!$B$4:$B$18</xm:f>
          </x14:formula1>
          <xm:sqref>B36 B28 B20 B44 B53 B62</xm:sqref>
        </x14:dataValidation>
        <x14:dataValidation type="list" allowBlank="1" showInputMessage="1" showErrorMessage="1" xr:uid="{577D044E-F321-42FA-AE94-FD10BB6FD6DD}">
          <x14:formula1>
            <xm:f>'Dropdown Data'!$B$82:$B$86</xm:f>
          </x14:formula1>
          <xm:sqref>B168 B115</xm:sqref>
        </x14:dataValidation>
        <x14:dataValidation type="list" allowBlank="1" showInputMessage="1" showErrorMessage="1" xr:uid="{AB71F3EB-2E50-4BCF-99C6-4D33BBB54F5A}">
          <x14:formula1>
            <xm:f>'Dropdown Data'!$B$69:$B$73</xm:f>
          </x14:formula1>
          <xm:sqref>A159:A161 A166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C05A9-A351-4BAF-8655-FC056875D0A0}">
  <sheetPr codeName="Sheet2">
    <tabColor theme="3" tint="0.89999084444715716"/>
    <pageSetUpPr fitToPage="1"/>
  </sheetPr>
  <dimension ref="A2:O100"/>
  <sheetViews>
    <sheetView showGridLines="0" tabSelected="1" zoomScale="80" zoomScaleNormal="85" zoomScalePageLayoutView="85" workbookViewId="0">
      <selection activeCell="C23" sqref="C23"/>
    </sheetView>
  </sheetViews>
  <sheetFormatPr defaultRowHeight="15" x14ac:dyDescent="0.25"/>
  <cols>
    <col min="1" max="1" width="7.5703125" customWidth="1"/>
    <col min="2" max="2" width="13.42578125" style="282" customWidth="1"/>
    <col min="3" max="3" width="11.7109375" customWidth="1"/>
    <col min="4" max="4" width="13.5703125" customWidth="1"/>
    <col min="5" max="5" width="17.42578125" customWidth="1"/>
    <col min="6" max="10" width="13.7109375" customWidth="1"/>
    <col min="11" max="11" width="13" customWidth="1"/>
    <col min="12" max="12" width="8.85546875" customWidth="1"/>
    <col min="14" max="14" width="11.42578125" customWidth="1"/>
  </cols>
  <sheetData>
    <row r="2" spans="2:15" x14ac:dyDescent="0.25">
      <c r="B2" s="289" t="s">
        <v>310</v>
      </c>
      <c r="C2" s="119" t="s">
        <v>311</v>
      </c>
      <c r="D2" s="119"/>
      <c r="E2" s="119"/>
      <c r="F2" s="119"/>
      <c r="K2" s="290" t="s">
        <v>360</v>
      </c>
    </row>
    <row r="4" spans="2:15" ht="30.75" customHeight="1" x14ac:dyDescent="0.25">
      <c r="B4" s="466" t="s">
        <v>323</v>
      </c>
      <c r="C4" s="466"/>
      <c r="D4" s="466"/>
      <c r="E4" s="466"/>
      <c r="F4" s="466"/>
      <c r="G4" s="466"/>
      <c r="H4" s="466"/>
      <c r="I4" s="466"/>
      <c r="J4" s="466"/>
      <c r="K4" s="466"/>
    </row>
    <row r="5" spans="2:15" ht="45.75" customHeight="1" x14ac:dyDescent="0.25">
      <c r="B5" s="466" t="s">
        <v>324</v>
      </c>
      <c r="C5" s="466"/>
      <c r="D5" s="466"/>
      <c r="E5" s="466"/>
      <c r="F5" s="466"/>
      <c r="G5" s="466"/>
      <c r="H5" s="466"/>
      <c r="I5" s="466"/>
      <c r="J5" s="466"/>
      <c r="K5" s="466"/>
    </row>
    <row r="6" spans="2:15" x14ac:dyDescent="0.25">
      <c r="B6" s="121"/>
      <c r="C6" s="291"/>
      <c r="D6" s="291"/>
      <c r="E6" s="291"/>
      <c r="F6" s="291"/>
      <c r="G6" s="291"/>
      <c r="H6" s="291"/>
      <c r="I6" s="291"/>
      <c r="J6" s="291"/>
      <c r="K6" s="291"/>
    </row>
    <row r="7" spans="2:15" x14ac:dyDescent="0.25">
      <c r="B7" s="467" t="s">
        <v>312</v>
      </c>
      <c r="C7" s="467"/>
      <c r="D7" s="467"/>
      <c r="E7" s="270"/>
      <c r="F7" s="267" t="s">
        <v>3</v>
      </c>
      <c r="G7" s="267" t="s">
        <v>4</v>
      </c>
      <c r="H7" s="267" t="s">
        <v>5</v>
      </c>
      <c r="I7" s="267" t="s">
        <v>6</v>
      </c>
      <c r="J7" s="267" t="s">
        <v>7</v>
      </c>
      <c r="K7" s="271" t="s">
        <v>8</v>
      </c>
      <c r="M7" s="292"/>
    </row>
    <row r="8" spans="2:15" x14ac:dyDescent="0.25">
      <c r="B8" s="467"/>
      <c r="C8" s="467"/>
      <c r="D8" s="467"/>
      <c r="E8" s="272" t="s">
        <v>161</v>
      </c>
      <c r="F8" s="300" t="str">
        <f>IF('Endeavor Budget Template'!D13="","",'Endeavor Budget Template'!D13)</f>
        <v/>
      </c>
      <c r="G8" s="300" t="str">
        <f>IF('Endeavor Budget Template'!E13="","",'Endeavor Budget Template'!E13)</f>
        <v/>
      </c>
      <c r="H8" s="300" t="str">
        <f>IF('Endeavor Budget Template'!F13="","",'Endeavor Budget Template'!F13)</f>
        <v/>
      </c>
      <c r="I8" s="300" t="str">
        <f>IF('Endeavor Budget Template'!G13="","",'Endeavor Budget Template'!G13)</f>
        <v/>
      </c>
      <c r="J8" s="300" t="str">
        <f>IF('Endeavor Budget Template'!H13="","",'Endeavor Budget Template'!H13)</f>
        <v/>
      </c>
      <c r="K8" s="273">
        <f>MIN(F8,G8,H8,I8,J8)</f>
        <v>0</v>
      </c>
      <c r="O8" s="2"/>
    </row>
    <row r="9" spans="2:15" x14ac:dyDescent="0.25">
      <c r="B9" s="467"/>
      <c r="C9" s="467"/>
      <c r="D9" s="467"/>
      <c r="E9" s="117" t="s">
        <v>162</v>
      </c>
      <c r="F9" s="301" t="str">
        <f>IF('Endeavor Budget Template'!D14="","",'Endeavor Budget Template'!D14)</f>
        <v/>
      </c>
      <c r="G9" s="301" t="str">
        <f>IF('Endeavor Budget Template'!E14="","",'Endeavor Budget Template'!E14)</f>
        <v/>
      </c>
      <c r="H9" s="301" t="str">
        <f>IF('Endeavor Budget Template'!F14="","",'Endeavor Budget Template'!F14)</f>
        <v/>
      </c>
      <c r="I9" s="301" t="str">
        <f>IF('Endeavor Budget Template'!G14="","",'Endeavor Budget Template'!G14)</f>
        <v/>
      </c>
      <c r="J9" s="301" t="str">
        <f>IF('Endeavor Budget Template'!H14="","",'Endeavor Budget Template'!H14)</f>
        <v/>
      </c>
      <c r="K9" s="274">
        <f>MAX(F9,G9,H9,I9,J9)</f>
        <v>0</v>
      </c>
    </row>
    <row r="10" spans="2:15" x14ac:dyDescent="0.25">
      <c r="B10" s="467"/>
      <c r="C10" s="467"/>
      <c r="D10" s="467"/>
      <c r="E10" s="275" t="s">
        <v>313</v>
      </c>
      <c r="F10" s="276">
        <f>IF(F9="",0,ROUND(SUM(F18:F99),0))</f>
        <v>0</v>
      </c>
      <c r="G10" s="276">
        <f>IF(G9="",0,ROUND(SUM(G18:G99),0))</f>
        <v>0</v>
      </c>
      <c r="H10" s="276">
        <f>IF(H9="",0,ROUND(SUM(H18:H99),0))</f>
        <v>0</v>
      </c>
      <c r="I10" s="276">
        <f>IF(I9="",0,ROUND(SUM(I18:I99),0))</f>
        <v>0</v>
      </c>
      <c r="J10" s="276">
        <f>IF(J9="",0,ROUND(SUM(J18:J99),0))</f>
        <v>0</v>
      </c>
      <c r="K10" s="277">
        <f>SUM(F10:J10)</f>
        <v>0</v>
      </c>
      <c r="O10" s="2"/>
    </row>
    <row r="11" spans="2:15" x14ac:dyDescent="0.25">
      <c r="B11" s="467"/>
      <c r="C11" s="467"/>
      <c r="D11" s="467"/>
      <c r="E11" s="117"/>
      <c r="F11" s="278"/>
      <c r="G11" s="278"/>
      <c r="H11" s="278"/>
      <c r="I11" s="278"/>
      <c r="J11" s="278"/>
      <c r="K11" s="279"/>
    </row>
    <row r="12" spans="2:15" x14ac:dyDescent="0.25">
      <c r="B12" s="467"/>
      <c r="C12" s="467"/>
      <c r="D12" s="467"/>
      <c r="E12" s="280" t="s">
        <v>314</v>
      </c>
      <c r="F12" s="405">
        <v>1</v>
      </c>
      <c r="G12" s="405">
        <v>1</v>
      </c>
      <c r="H12" s="405">
        <v>1</v>
      </c>
      <c r="I12" s="405">
        <v>1</v>
      </c>
      <c r="J12" s="405">
        <v>1</v>
      </c>
      <c r="K12" s="281"/>
    </row>
    <row r="13" spans="2:15" ht="30" x14ac:dyDescent="0.25">
      <c r="B13" s="467"/>
      <c r="C13" s="467"/>
      <c r="D13" s="467"/>
      <c r="E13" s="465" t="s">
        <v>357</v>
      </c>
      <c r="F13" s="276">
        <f>F10*F12</f>
        <v>0</v>
      </c>
      <c r="G13" s="276">
        <f>G10*G12</f>
        <v>0</v>
      </c>
      <c r="H13" s="276">
        <f>H10*H12</f>
        <v>0</v>
      </c>
      <c r="I13" s="276">
        <f>I10*I12</f>
        <v>0</v>
      </c>
      <c r="J13" s="276">
        <f>J10*J12</f>
        <v>0</v>
      </c>
      <c r="K13" s="277">
        <f>SUM(F13:J13)</f>
        <v>0</v>
      </c>
    </row>
    <row r="14" spans="2:15" ht="7.9" customHeight="1" x14ac:dyDescent="0.25">
      <c r="E14" s="2"/>
      <c r="F14" s="18"/>
    </row>
    <row r="15" spans="2:15" x14ac:dyDescent="0.25">
      <c r="B15" s="283" t="s">
        <v>356</v>
      </c>
      <c r="C15" s="284">
        <v>0.03</v>
      </c>
      <c r="E15" s="2"/>
      <c r="F15" s="18"/>
      <c r="N15" s="293"/>
      <c r="O15" s="294"/>
    </row>
    <row r="16" spans="2:15" x14ac:dyDescent="0.25">
      <c r="C16" s="26"/>
      <c r="D16" s="262"/>
    </row>
    <row r="17" spans="1:12" x14ac:dyDescent="0.25">
      <c r="B17" s="285" t="s">
        <v>269</v>
      </c>
      <c r="C17" s="285" t="s">
        <v>255</v>
      </c>
      <c r="D17" s="285" t="s">
        <v>57</v>
      </c>
      <c r="E17" s="285" t="s">
        <v>307</v>
      </c>
      <c r="F17" s="285" t="s">
        <v>315</v>
      </c>
      <c r="G17" s="285" t="s">
        <v>316</v>
      </c>
      <c r="H17" s="285" t="s">
        <v>317</v>
      </c>
      <c r="I17" s="285" t="s">
        <v>318</v>
      </c>
      <c r="J17" s="285" t="s">
        <v>319</v>
      </c>
      <c r="K17" s="2"/>
    </row>
    <row r="18" spans="1:12" x14ac:dyDescent="0.25">
      <c r="B18" s="286" t="str">
        <f>TEXT(IF(MONTH(C18)&gt;=8,C18,DATE(YEAR(C18)-1,MONTH(C18),DAY(C18))),"yy")&amp; "-" &amp; TEXT(IF(MONTH(C18)&gt;=8,DATE(YEAR(C18)+1,MONTH(C18),DAY(C18)),C18),"yy")</f>
        <v>26-27</v>
      </c>
      <c r="C18" s="463">
        <v>46250</v>
      </c>
      <c r="D18" s="464">
        <v>643</v>
      </c>
      <c r="E18" s="263"/>
      <c r="F18" s="261"/>
    </row>
    <row r="19" spans="1:12" x14ac:dyDescent="0.25">
      <c r="B19" s="286" t="str">
        <f>TEXT(IF(MONTH(C19)&gt;=8,C19,DATE(YEAR(C19)-1,MONTH(C19),DAY(C19))),"yy")&amp; "-" &amp; TEXT(IF(MONTH(C19)&gt;=8,DATE(YEAR(C19)+1,MONTH(C19),DAY(C19)),C19),"yy")</f>
        <v>26-27</v>
      </c>
      <c r="C19" s="463">
        <f t="shared" ref="C19:C82" si="0">EOMONTH(C18,0)+1</f>
        <v>46266</v>
      </c>
      <c r="D19" s="464">
        <f>+D18*2</f>
        <v>1286</v>
      </c>
      <c r="E19" s="263"/>
      <c r="F19" s="261"/>
    </row>
    <row r="20" spans="1:12" x14ac:dyDescent="0.25">
      <c r="B20" s="282" t="str">
        <f>TEXT(IF(MONTH(C20)&gt;=8,C20,DATE(YEAR(C20)-1,MONTH(C20),DAY(C20))),"yy")&amp; "-" &amp; TEXT(IF(MONTH(C20)&gt;=8,DATE(YEAR(C20)+1,MONTH(C20),DAY(C20)),C20),"yy")</f>
        <v>26-27</v>
      </c>
      <c r="C20" s="223">
        <f t="shared" si="0"/>
        <v>46296</v>
      </c>
      <c r="D20">
        <f t="shared" ref="D20:D26" si="1">$D$19</f>
        <v>1286</v>
      </c>
      <c r="E20" s="264">
        <f t="shared" ref="E20:E26" si="2">(IF(C20&lt;DATE(YEAR($K$8),MONTH($K$8),1),0,MAX(0,MIN(EOMONTH(C20,0),$K$9)-MAX(DATE(YEAR(C20),MONTH(C20),1),$K$8)+1)/DAY(EOMONTH(C20,0))))</f>
        <v>0</v>
      </c>
      <c r="F20" s="287">
        <f>IF(F$9="",0,((IF($C20&lt;DATE(YEAR(F$8),MONTH(F$8),1),0,MAX(0,MIN(EOMONTH($C20,0),F$9)-MAX(DATE(YEAR($C20),MONTH($C20),1),F$8)+1)/DAY(EOMONTH($C20,0)))))*$D20)</f>
        <v>0</v>
      </c>
      <c r="G20" s="287">
        <f t="shared" ref="G20:J29" si="3">IF(G$9="",0,((IF($C20&lt;DATE(YEAR(G$8),MONTH(G$8),1),0,MAX(0,MIN(EOMONTH($C20,0),G$9)-MAX(DATE(YEAR($C20),MONTH($C20),1),G$8)+1)/DAY(EOMONTH($C20,0)))))*$D20)</f>
        <v>0</v>
      </c>
      <c r="H20" s="287">
        <f t="shared" si="3"/>
        <v>0</v>
      </c>
      <c r="I20" s="287">
        <f t="shared" si="3"/>
        <v>0</v>
      </c>
      <c r="J20" s="287">
        <f t="shared" si="3"/>
        <v>0</v>
      </c>
      <c r="L20" s="2"/>
    </row>
    <row r="21" spans="1:12" x14ac:dyDescent="0.25">
      <c r="B21" s="282" t="str">
        <f t="shared" ref="B21:B96" si="4">TEXT(IF(MONTH(C21)&gt;=8,C21,DATE(YEAR(C21)-1,MONTH(C21),DAY(C21))),"yy")&amp; "-" &amp; TEXT(IF(MONTH(C21)&gt;=8,DATE(YEAR(C21)+1,MONTH(C21),DAY(C21)),C21),"yy")</f>
        <v>26-27</v>
      </c>
      <c r="C21" s="223">
        <f t="shared" si="0"/>
        <v>46327</v>
      </c>
      <c r="D21">
        <f t="shared" si="1"/>
        <v>1286</v>
      </c>
      <c r="E21" s="264">
        <f t="shared" si="2"/>
        <v>0</v>
      </c>
      <c r="F21" s="287">
        <f t="shared" ref="F21:F29" si="5">IF(F$9="",0,((IF($C21&lt;DATE(YEAR(F$8),MONTH(F$8),1),0,MAX(0,MIN(EOMONTH($C21,0),F$9)-MAX(DATE(YEAR($C21),MONTH($C21),1),F$8)+1)/DAY(EOMONTH($C21,0)))))*$D21)</f>
        <v>0</v>
      </c>
      <c r="G21" s="287">
        <f t="shared" si="3"/>
        <v>0</v>
      </c>
      <c r="H21" s="287">
        <f t="shared" si="3"/>
        <v>0</v>
      </c>
      <c r="I21" s="287">
        <f t="shared" si="3"/>
        <v>0</v>
      </c>
      <c r="J21" s="287">
        <f t="shared" si="3"/>
        <v>0</v>
      </c>
    </row>
    <row r="22" spans="1:12" x14ac:dyDescent="0.25">
      <c r="B22" s="282" t="str">
        <f t="shared" si="4"/>
        <v>26-27</v>
      </c>
      <c r="C22" s="223">
        <f t="shared" si="0"/>
        <v>46357</v>
      </c>
      <c r="D22">
        <f t="shared" si="1"/>
        <v>1286</v>
      </c>
      <c r="E22" s="264">
        <f t="shared" si="2"/>
        <v>0</v>
      </c>
      <c r="F22" s="287">
        <f t="shared" si="5"/>
        <v>0</v>
      </c>
      <c r="G22" s="287">
        <f t="shared" si="3"/>
        <v>0</v>
      </c>
      <c r="H22" s="287">
        <f t="shared" si="3"/>
        <v>0</v>
      </c>
      <c r="I22" s="287">
        <f t="shared" si="3"/>
        <v>0</v>
      </c>
      <c r="J22" s="287">
        <f t="shared" si="3"/>
        <v>0</v>
      </c>
    </row>
    <row r="23" spans="1:12" x14ac:dyDescent="0.25">
      <c r="B23" s="282" t="str">
        <f t="shared" si="4"/>
        <v>26-27</v>
      </c>
      <c r="C23" s="223">
        <f t="shared" si="0"/>
        <v>46388</v>
      </c>
      <c r="D23">
        <f t="shared" si="1"/>
        <v>1286</v>
      </c>
      <c r="E23" s="264">
        <f t="shared" si="2"/>
        <v>0</v>
      </c>
      <c r="F23" s="287">
        <f t="shared" si="5"/>
        <v>0</v>
      </c>
      <c r="G23" s="287">
        <f t="shared" si="3"/>
        <v>0</v>
      </c>
      <c r="H23" s="287">
        <f t="shared" si="3"/>
        <v>0</v>
      </c>
      <c r="I23" s="287">
        <f t="shared" si="3"/>
        <v>0</v>
      </c>
      <c r="J23" s="287">
        <f t="shared" si="3"/>
        <v>0</v>
      </c>
    </row>
    <row r="24" spans="1:12" x14ac:dyDescent="0.25">
      <c r="B24" s="282" t="str">
        <f t="shared" si="4"/>
        <v>26-27</v>
      </c>
      <c r="C24" s="223">
        <f t="shared" si="0"/>
        <v>46419</v>
      </c>
      <c r="D24">
        <f t="shared" si="1"/>
        <v>1286</v>
      </c>
      <c r="E24" s="264">
        <f t="shared" si="2"/>
        <v>0</v>
      </c>
      <c r="F24" s="287">
        <f t="shared" si="5"/>
        <v>0</v>
      </c>
      <c r="G24" s="287">
        <f t="shared" si="3"/>
        <v>0</v>
      </c>
      <c r="H24" s="287">
        <f t="shared" si="3"/>
        <v>0</v>
      </c>
      <c r="I24" s="287">
        <f t="shared" si="3"/>
        <v>0</v>
      </c>
      <c r="J24" s="287">
        <f t="shared" si="3"/>
        <v>0</v>
      </c>
    </row>
    <row r="25" spans="1:12" x14ac:dyDescent="0.25">
      <c r="B25" s="282" t="str">
        <f t="shared" si="4"/>
        <v>26-27</v>
      </c>
      <c r="C25" s="223">
        <f t="shared" si="0"/>
        <v>46447</v>
      </c>
      <c r="D25">
        <f t="shared" si="1"/>
        <v>1286</v>
      </c>
      <c r="E25" s="264">
        <f t="shared" si="2"/>
        <v>0</v>
      </c>
      <c r="F25" s="287">
        <f t="shared" si="5"/>
        <v>0</v>
      </c>
      <c r="G25" s="287">
        <f t="shared" si="3"/>
        <v>0</v>
      </c>
      <c r="H25" s="287">
        <f t="shared" si="3"/>
        <v>0</v>
      </c>
      <c r="I25" s="287">
        <f t="shared" si="3"/>
        <v>0</v>
      </c>
      <c r="J25" s="287">
        <f t="shared" si="3"/>
        <v>0</v>
      </c>
    </row>
    <row r="26" spans="1:12" x14ac:dyDescent="0.25">
      <c r="B26" s="282" t="str">
        <f t="shared" si="4"/>
        <v>26-27</v>
      </c>
      <c r="C26" s="223">
        <f t="shared" si="0"/>
        <v>46478</v>
      </c>
      <c r="D26">
        <f t="shared" si="1"/>
        <v>1286</v>
      </c>
      <c r="E26" s="264">
        <f t="shared" si="2"/>
        <v>0</v>
      </c>
      <c r="F26" s="287">
        <f t="shared" si="5"/>
        <v>0</v>
      </c>
      <c r="G26" s="287">
        <f t="shared" si="3"/>
        <v>0</v>
      </c>
      <c r="H26" s="287">
        <f t="shared" si="3"/>
        <v>0</v>
      </c>
      <c r="I26" s="287">
        <f t="shared" si="3"/>
        <v>0</v>
      </c>
      <c r="J26" s="287">
        <f t="shared" si="3"/>
        <v>0</v>
      </c>
    </row>
    <row r="27" spans="1:12" x14ac:dyDescent="0.25">
      <c r="B27" s="295" t="str">
        <f t="shared" si="4"/>
        <v>26-27</v>
      </c>
      <c r="C27" s="224">
        <f t="shared" si="0"/>
        <v>46508</v>
      </c>
      <c r="D27" s="265">
        <f>$D$18</f>
        <v>643</v>
      </c>
      <c r="E27" s="296">
        <f>IF(AND(YEAR(K$8)&lt;=YEAR($C27), YEAR(K$9)&gt;=YEAR($C27)), MAX(0, MIN(K$9, DATE(YEAR($C27),5,15)) - MAX(K$8, DATE(YEAR($C27),5,1)) + 1), 0)/15</f>
        <v>0</v>
      </c>
      <c r="F27" s="297">
        <f>IFERROR(IFERROR(IF(AND(YEAR(F$8)&lt;=YEAR($C27), YEAR(F$9)&gt;=YEAR($C27)), MAX(0, MIN(F$9, DATE(YEAR($C27),5,15)) - MAX(F$8, DATE(YEAR($C27),5,1)) + 1), 0)*($D$27/15),0),0)</f>
        <v>0</v>
      </c>
      <c r="G27" s="297">
        <f>IFERROR(IF(AND(YEAR(G$8)&lt;=YEAR($C27), YEAR(G$9)&gt;=YEAR($C27)), MAX(0, MIN(G$9, DATE(YEAR($C27),5,15)) - MAX(G$8, DATE(YEAR($C27),5,1)) + 1), 0)*($D$27/15),0)</f>
        <v>0</v>
      </c>
      <c r="H27" s="297">
        <f>IFERROR(IF(AND(YEAR(H$8)&lt;=YEAR($C27), YEAR(H$9)&gt;=YEAR($C27)), MAX(0, MIN(H$9, DATE(YEAR($C27),5,15)) - MAX(H$8, DATE(YEAR($C27),5,1)) + 1), 0)*($D$27/15),0)</f>
        <v>0</v>
      </c>
      <c r="I27" s="297">
        <f>IFERROR(IF(AND(YEAR(I$8)&lt;=YEAR($C27), YEAR(I$9)&gt;=YEAR($C27)), MAX(0, MIN(I$9, DATE(YEAR($C27),5,15)) - MAX(I$8, DATE(YEAR($C27),5,1)) + 1), 0)*($D$27/15),0)</f>
        <v>0</v>
      </c>
      <c r="J27" s="297">
        <f>IFERROR(IF(AND(YEAR(J$8)&lt;=YEAR($C27), YEAR(J$9)&gt;=YEAR($C27)), MAX(0, MIN(J$9, DATE(YEAR($C27),5,15)) - MAX(J$8, DATE(YEAR($C27),5,1)) + 1), 0)*($D$27/15),0)</f>
        <v>0</v>
      </c>
    </row>
    <row r="28" spans="1:12" x14ac:dyDescent="0.25">
      <c r="B28" s="282" t="str">
        <f t="shared" si="4"/>
        <v>26-27</v>
      </c>
      <c r="C28" s="223">
        <f t="shared" si="0"/>
        <v>46539</v>
      </c>
      <c r="D28">
        <v>0</v>
      </c>
      <c r="E28" s="264">
        <f t="shared" ref="E28:E29" si="6">(IF(C28&lt;DATE(YEAR($K$8),MONTH($K$8),1),0,MAX(0,MIN(EOMONTH(C28,0),$K$9)-MAX(DATE(YEAR(C28),MONTH(C28),1),$K$8)+1)/DAY(EOMONTH(C28,0))))</f>
        <v>0</v>
      </c>
      <c r="F28" s="287">
        <f t="shared" si="5"/>
        <v>0</v>
      </c>
      <c r="G28" s="287">
        <f t="shared" si="3"/>
        <v>0</v>
      </c>
      <c r="H28" s="287">
        <f t="shared" si="3"/>
        <v>0</v>
      </c>
      <c r="I28" s="287">
        <f t="shared" si="3"/>
        <v>0</v>
      </c>
      <c r="J28" s="287">
        <f t="shared" si="3"/>
        <v>0</v>
      </c>
    </row>
    <row r="29" spans="1:12" x14ac:dyDescent="0.25">
      <c r="B29" s="282" t="str">
        <f t="shared" si="4"/>
        <v>26-27</v>
      </c>
      <c r="C29" s="223">
        <f t="shared" si="0"/>
        <v>46569</v>
      </c>
      <c r="D29">
        <v>0</v>
      </c>
      <c r="E29" s="264">
        <f t="shared" si="6"/>
        <v>0</v>
      </c>
      <c r="F29" s="287">
        <f t="shared" si="5"/>
        <v>0</v>
      </c>
      <c r="G29" s="287">
        <f t="shared" si="3"/>
        <v>0</v>
      </c>
      <c r="H29" s="287">
        <f t="shared" si="3"/>
        <v>0</v>
      </c>
      <c r="I29" s="287">
        <f t="shared" si="3"/>
        <v>0</v>
      </c>
      <c r="J29" s="287">
        <f t="shared" si="3"/>
        <v>0</v>
      </c>
    </row>
    <row r="30" spans="1:12" x14ac:dyDescent="0.25">
      <c r="A30" s="298"/>
      <c r="B30" s="295" t="str">
        <f t="shared" si="4"/>
        <v>27-28</v>
      </c>
      <c r="C30" s="224">
        <f t="shared" si="0"/>
        <v>46600</v>
      </c>
      <c r="D30" s="265">
        <f t="shared" ref="D30:D39" si="7">ROUND(D18*(1+$C$15),0)</f>
        <v>662</v>
      </c>
      <c r="E30" s="296">
        <f>IF(AND(YEAR(K$8)&lt;=YEAR(C30), YEAR(K$9)&gt;=YEAR(C30)),
    MAX(0, MIN(K$9, DATE(YEAR(C30),8,30)) - MAX(K$8, DATE(YEAR(C30),8,16)) + 1),
    0
) / 15</f>
        <v>0</v>
      </c>
      <c r="F30" s="406">
        <f>IFERROR(IF(AND(YEAR(F$8)&lt;=YEAR($C30),YEAR(F$9)&gt;=YEAR($C30)),MAX(0,MIN(F$9,DATE(YEAR($C30),8,30))-MAX(F$8,DATE(YEAR($C30),8,16))+1),0)*($D$30/15),0)</f>
        <v>0</v>
      </c>
      <c r="G30" s="406">
        <f>IFERROR(IF(AND(YEAR(G$8)&lt;=YEAR($C30),YEAR(G$9)&gt;=YEAR($C30)),MAX(0,MIN(G$9,DATE(YEAR($C30),8,30))-MAX(G$8,DATE(YEAR($C30),8,16))+1),0)*($D$30/15),0)</f>
        <v>0</v>
      </c>
      <c r="H30" s="406">
        <f>IFERROR(IF(AND(YEAR(H$8)&lt;=YEAR($C30),YEAR(H$9)&gt;=YEAR($C30)),MAX(0,MIN(H$9,DATE(YEAR($C30),8,30))-MAX(H$8,DATE(YEAR($C30),8,16))+1),0)*($D$30/15),0)</f>
        <v>0</v>
      </c>
      <c r="I30" s="406">
        <f>IFERROR(IF(AND(YEAR(I$8)&lt;=YEAR($C30),YEAR(I$9)&gt;=YEAR($C30)),MAX(0,MIN(I$9,DATE(YEAR($C30),8,30))-MAX(I$8,DATE(YEAR($C30),8,16))+1),0)*($D$30/15),0)</f>
        <v>0</v>
      </c>
      <c r="J30" s="406">
        <f>IFERROR(IF(AND(YEAR(J$8)&lt;=YEAR($C30),YEAR(J$9)&gt;=YEAR($C30)),MAX(0,MIN(J$9,DATE(YEAR($C30),8,30))-MAX(J$8,DATE(YEAR($C30),8,16))+1),0)*($D$30/15),0)</f>
        <v>0</v>
      </c>
    </row>
    <row r="31" spans="1:12" x14ac:dyDescent="0.25">
      <c r="B31" s="282" t="str">
        <f t="shared" si="4"/>
        <v>27-28</v>
      </c>
      <c r="C31" s="223">
        <f t="shared" si="0"/>
        <v>46631</v>
      </c>
      <c r="D31">
        <f t="shared" si="7"/>
        <v>1325</v>
      </c>
      <c r="E31" s="264">
        <f t="shared" ref="E31:E38" si="8">(IF(C31&lt;DATE(YEAR($K$8),MONTH($K$8),1),0,MAX(0,MIN(EOMONTH(C31,0),$K$9)-MAX(DATE(YEAR(C31),MONTH(C31),1),$K$8)+1)/DAY(EOMONTH(C31,0))))</f>
        <v>0</v>
      </c>
      <c r="F31" s="287">
        <f t="shared" ref="F31:J38" si="9">IF(F$9="",0,((IF($C31&lt;DATE(YEAR(F$8),MONTH(F$8),1),0,MAX(0,MIN(EOMONTH($C31,0),F$9)-MAX(DATE(YEAR($C31),MONTH($C31),1),F$8)+1)/DAY(EOMONTH($C31,0)))))*$D31)</f>
        <v>0</v>
      </c>
      <c r="G31" s="287">
        <f t="shared" si="9"/>
        <v>0</v>
      </c>
      <c r="H31" s="287">
        <f t="shared" si="9"/>
        <v>0</v>
      </c>
      <c r="I31" s="287">
        <f t="shared" si="9"/>
        <v>0</v>
      </c>
      <c r="J31" s="287">
        <f t="shared" si="9"/>
        <v>0</v>
      </c>
    </row>
    <row r="32" spans="1:12" x14ac:dyDescent="0.25">
      <c r="B32" s="282" t="str">
        <f t="shared" si="4"/>
        <v>27-28</v>
      </c>
      <c r="C32" s="223">
        <f t="shared" si="0"/>
        <v>46661</v>
      </c>
      <c r="D32">
        <f t="shared" si="7"/>
        <v>1325</v>
      </c>
      <c r="E32" s="264">
        <f t="shared" si="8"/>
        <v>0</v>
      </c>
      <c r="F32" s="287">
        <f t="shared" si="9"/>
        <v>0</v>
      </c>
      <c r="G32" s="287">
        <f t="shared" si="9"/>
        <v>0</v>
      </c>
      <c r="H32" s="287">
        <f t="shared" si="9"/>
        <v>0</v>
      </c>
      <c r="I32" s="287">
        <f t="shared" si="9"/>
        <v>0</v>
      </c>
      <c r="J32" s="287">
        <f t="shared" si="9"/>
        <v>0</v>
      </c>
    </row>
    <row r="33" spans="2:10" x14ac:dyDescent="0.25">
      <c r="B33" s="282" t="str">
        <f t="shared" si="4"/>
        <v>27-28</v>
      </c>
      <c r="C33" s="223">
        <f t="shared" si="0"/>
        <v>46692</v>
      </c>
      <c r="D33">
        <f t="shared" si="7"/>
        <v>1325</v>
      </c>
      <c r="E33" s="264">
        <f t="shared" si="8"/>
        <v>0</v>
      </c>
      <c r="F33" s="287">
        <f t="shared" si="9"/>
        <v>0</v>
      </c>
      <c r="G33" s="287">
        <f t="shared" si="9"/>
        <v>0</v>
      </c>
      <c r="H33" s="287">
        <f t="shared" si="9"/>
        <v>0</v>
      </c>
      <c r="I33" s="287">
        <f t="shared" si="9"/>
        <v>0</v>
      </c>
      <c r="J33" s="287">
        <f t="shared" si="9"/>
        <v>0</v>
      </c>
    </row>
    <row r="34" spans="2:10" x14ac:dyDescent="0.25">
      <c r="B34" s="282" t="str">
        <f t="shared" si="4"/>
        <v>27-28</v>
      </c>
      <c r="C34" s="223">
        <f t="shared" si="0"/>
        <v>46722</v>
      </c>
      <c r="D34">
        <f t="shared" si="7"/>
        <v>1325</v>
      </c>
      <c r="E34" s="264">
        <f t="shared" si="8"/>
        <v>0</v>
      </c>
      <c r="F34" s="287">
        <f t="shared" si="9"/>
        <v>0</v>
      </c>
      <c r="G34" s="287">
        <f t="shared" si="9"/>
        <v>0</v>
      </c>
      <c r="H34" s="287">
        <f t="shared" si="9"/>
        <v>0</v>
      </c>
      <c r="I34" s="287">
        <f t="shared" si="9"/>
        <v>0</v>
      </c>
      <c r="J34" s="287">
        <f t="shared" si="9"/>
        <v>0</v>
      </c>
    </row>
    <row r="35" spans="2:10" x14ac:dyDescent="0.25">
      <c r="B35" s="282" t="str">
        <f t="shared" si="4"/>
        <v>27-28</v>
      </c>
      <c r="C35" s="223">
        <f t="shared" si="0"/>
        <v>46753</v>
      </c>
      <c r="D35">
        <f t="shared" si="7"/>
        <v>1325</v>
      </c>
      <c r="E35" s="264">
        <f t="shared" si="8"/>
        <v>0</v>
      </c>
      <c r="F35" s="287">
        <f t="shared" si="9"/>
        <v>0</v>
      </c>
      <c r="G35" s="287">
        <f t="shared" si="9"/>
        <v>0</v>
      </c>
      <c r="H35" s="287">
        <f t="shared" si="9"/>
        <v>0</v>
      </c>
      <c r="I35" s="287">
        <f t="shared" si="9"/>
        <v>0</v>
      </c>
      <c r="J35" s="287">
        <f t="shared" si="9"/>
        <v>0</v>
      </c>
    </row>
    <row r="36" spans="2:10" x14ac:dyDescent="0.25">
      <c r="B36" s="282" t="str">
        <f t="shared" si="4"/>
        <v>27-28</v>
      </c>
      <c r="C36" s="223">
        <f t="shared" si="0"/>
        <v>46784</v>
      </c>
      <c r="D36">
        <f t="shared" si="7"/>
        <v>1325</v>
      </c>
      <c r="E36" s="264">
        <f t="shared" si="8"/>
        <v>0</v>
      </c>
      <c r="F36" s="287">
        <f t="shared" si="9"/>
        <v>0</v>
      </c>
      <c r="G36" s="287">
        <f t="shared" si="9"/>
        <v>0</v>
      </c>
      <c r="H36" s="287">
        <f t="shared" si="9"/>
        <v>0</v>
      </c>
      <c r="I36" s="287">
        <f t="shared" si="9"/>
        <v>0</v>
      </c>
      <c r="J36" s="287">
        <f t="shared" si="9"/>
        <v>0</v>
      </c>
    </row>
    <row r="37" spans="2:10" x14ac:dyDescent="0.25">
      <c r="B37" s="282" t="str">
        <f t="shared" si="4"/>
        <v>27-28</v>
      </c>
      <c r="C37" s="223">
        <f t="shared" si="0"/>
        <v>46813</v>
      </c>
      <c r="D37">
        <f t="shared" si="7"/>
        <v>1325</v>
      </c>
      <c r="E37" s="264">
        <f t="shared" si="8"/>
        <v>0</v>
      </c>
      <c r="F37" s="287">
        <f t="shared" si="9"/>
        <v>0</v>
      </c>
      <c r="G37" s="287">
        <f t="shared" si="9"/>
        <v>0</v>
      </c>
      <c r="H37" s="287">
        <f t="shared" si="9"/>
        <v>0</v>
      </c>
      <c r="I37" s="287">
        <f t="shared" si="9"/>
        <v>0</v>
      </c>
      <c r="J37" s="287">
        <f t="shared" si="9"/>
        <v>0</v>
      </c>
    </row>
    <row r="38" spans="2:10" x14ac:dyDescent="0.25">
      <c r="B38" s="282" t="str">
        <f t="shared" si="4"/>
        <v>27-28</v>
      </c>
      <c r="C38" s="223">
        <f t="shared" si="0"/>
        <v>46844</v>
      </c>
      <c r="D38">
        <f t="shared" si="7"/>
        <v>1325</v>
      </c>
      <c r="E38" s="264">
        <f t="shared" si="8"/>
        <v>0</v>
      </c>
      <c r="F38" s="287">
        <f t="shared" si="9"/>
        <v>0</v>
      </c>
      <c r="G38" s="287">
        <f t="shared" si="9"/>
        <v>0</v>
      </c>
      <c r="H38" s="287">
        <f t="shared" si="9"/>
        <v>0</v>
      </c>
      <c r="I38" s="287">
        <f t="shared" si="9"/>
        <v>0</v>
      </c>
      <c r="J38" s="287">
        <f t="shared" si="9"/>
        <v>0</v>
      </c>
    </row>
    <row r="39" spans="2:10" x14ac:dyDescent="0.25">
      <c r="B39" s="295" t="str">
        <f t="shared" si="4"/>
        <v>27-28</v>
      </c>
      <c r="C39" s="224">
        <f t="shared" si="0"/>
        <v>46874</v>
      </c>
      <c r="D39" s="265">
        <f t="shared" si="7"/>
        <v>662</v>
      </c>
      <c r="E39" s="296">
        <f>IF(AND(YEAR(K$8)&lt;=YEAR($C39), YEAR(K$9)&gt;=YEAR($C39)), MAX(0, MIN(K$9, DATE(YEAR($C39),5,15)) - MAX(K$8, DATE(YEAR($C39),5,1)) + 1), 0)/15</f>
        <v>0</v>
      </c>
      <c r="F39" s="297">
        <f>IFERROR(IF(AND(YEAR(F$8)&lt;=YEAR($C39), YEAR(F$9)&gt;=YEAR($C39)), MAX(0, MIN(F$9, DATE(YEAR($C39),5,15)) - MAX(F$8, DATE(YEAR($C39),5,1)) + 1), 0)*($D39/15),0)</f>
        <v>0</v>
      </c>
      <c r="G39" s="297">
        <f t="shared" ref="G39:J39" si="10">IFERROR(IF(AND(YEAR(G$8)&lt;=YEAR($C39), YEAR(G$9)&gt;=YEAR($C39)), MAX(0, MIN(G$9, DATE(YEAR($C39),5,15)) - MAX(G$8, DATE(YEAR($C39),5,1)) + 1), 0)*($D39/15),0)</f>
        <v>0</v>
      </c>
      <c r="H39" s="297">
        <f t="shared" si="10"/>
        <v>0</v>
      </c>
      <c r="I39" s="297">
        <f t="shared" si="10"/>
        <v>0</v>
      </c>
      <c r="J39" s="297">
        <f t="shared" si="10"/>
        <v>0</v>
      </c>
    </row>
    <row r="40" spans="2:10" x14ac:dyDescent="0.25">
      <c r="B40" s="282" t="str">
        <f t="shared" si="4"/>
        <v>27-28</v>
      </c>
      <c r="C40" s="223">
        <f t="shared" si="0"/>
        <v>46905</v>
      </c>
      <c r="D40">
        <v>0</v>
      </c>
      <c r="E40" s="264">
        <f t="shared" ref="E40:E41" si="11">(IF(C40&lt;DATE(YEAR($K$8),MONTH($K$8),1),0,MAX(0,MIN(EOMONTH(C40,0),$K$9)-MAX(DATE(YEAR(C40),MONTH(C40),1),$K$8)+1)/DAY(EOMONTH(C40,0))))</f>
        <v>0</v>
      </c>
      <c r="F40" s="287">
        <f t="shared" ref="F40:J41" si="12">IF(F$9="",0,((IF($C40&lt;DATE(YEAR(F$8),MONTH(F$8),1),0,MAX(0,MIN(EOMONTH($C40,0),F$9)-MAX(DATE(YEAR($C40),MONTH($C40),1),F$8)+1)/DAY(EOMONTH($C40,0)))))*$D40)</f>
        <v>0</v>
      </c>
      <c r="G40" s="287">
        <f t="shared" si="12"/>
        <v>0</v>
      </c>
      <c r="H40" s="287">
        <f t="shared" si="12"/>
        <v>0</v>
      </c>
      <c r="I40" s="287">
        <f t="shared" si="12"/>
        <v>0</v>
      </c>
      <c r="J40" s="287">
        <f t="shared" si="12"/>
        <v>0</v>
      </c>
    </row>
    <row r="41" spans="2:10" x14ac:dyDescent="0.25">
      <c r="B41" s="282" t="str">
        <f t="shared" si="4"/>
        <v>27-28</v>
      </c>
      <c r="C41" s="223">
        <f t="shared" si="0"/>
        <v>46935</v>
      </c>
      <c r="D41">
        <v>0</v>
      </c>
      <c r="E41" s="264">
        <f t="shared" si="11"/>
        <v>0</v>
      </c>
      <c r="F41" s="287">
        <f t="shared" si="12"/>
        <v>0</v>
      </c>
      <c r="G41" s="287">
        <f t="shared" si="12"/>
        <v>0</v>
      </c>
      <c r="H41" s="287">
        <f t="shared" si="12"/>
        <v>0</v>
      </c>
      <c r="I41" s="287">
        <f t="shared" si="12"/>
        <v>0</v>
      </c>
      <c r="J41" s="287">
        <f t="shared" si="12"/>
        <v>0</v>
      </c>
    </row>
    <row r="42" spans="2:10" x14ac:dyDescent="0.25">
      <c r="B42" s="295" t="str">
        <f t="shared" si="4"/>
        <v>28-29</v>
      </c>
      <c r="C42" s="224">
        <f t="shared" si="0"/>
        <v>46966</v>
      </c>
      <c r="D42" s="265">
        <f t="shared" ref="D42:D51" si="13">ROUND(D30*(1+$C$15),0)</f>
        <v>682</v>
      </c>
      <c r="E42" s="296">
        <f>IF(AND(YEAR(K$8)&lt;=YEAR(C42), YEAR(K$9)&gt;=YEAR(C42)),
    MAX(0, MIN(K$9, DATE(YEAR(C42),8,30)) - MAX(K$8, DATE(YEAR(C42),8,16)) + 1),
    0
) / 15</f>
        <v>0</v>
      </c>
      <c r="F42" s="297">
        <f>IFERROR(IF(AND(YEAR(F$8)&lt;=YEAR($C42),YEAR(F$9)&gt;=YEAR($C42)),MAX(0,MIN(F$9,DATE(YEAR($C42),8,30))-MAX(F$8,DATE(YEAR($C42),8,16))+1),0)*($D42/15),0)</f>
        <v>0</v>
      </c>
      <c r="G42" s="297">
        <f t="shared" ref="G42:J42" si="14">IFERROR(IF(AND(YEAR(G$8)&lt;=YEAR($C42),YEAR(G$9)&gt;=YEAR($C42)),MAX(0,MIN(G$9,DATE(YEAR($C42),8,30))-MAX(G$8,DATE(YEAR($C42),8,16))+1),0)*($D42/15),0)</f>
        <v>0</v>
      </c>
      <c r="H42" s="297">
        <f t="shared" si="14"/>
        <v>0</v>
      </c>
      <c r="I42" s="297">
        <f t="shared" si="14"/>
        <v>0</v>
      </c>
      <c r="J42" s="297">
        <f t="shared" si="14"/>
        <v>0</v>
      </c>
    </row>
    <row r="43" spans="2:10" x14ac:dyDescent="0.25">
      <c r="B43" s="282" t="str">
        <f t="shared" si="4"/>
        <v>28-29</v>
      </c>
      <c r="C43" s="223">
        <f t="shared" si="0"/>
        <v>46997</v>
      </c>
      <c r="D43">
        <f t="shared" si="13"/>
        <v>1365</v>
      </c>
      <c r="E43" s="264">
        <f t="shared" ref="E43:E50" si="15">(IF(C43&lt;DATE(YEAR($K$8),MONTH($K$8),1),0,MAX(0,MIN(EOMONTH(C43,0),$K$9)-MAX(DATE(YEAR(C43),MONTH(C43),1),$K$8)+1)/DAY(EOMONTH(C43,0))))</f>
        <v>0</v>
      </c>
      <c r="F43" s="287">
        <f t="shared" ref="F43:J50" si="16">IF(F$9="",0,((IF($C43&lt;DATE(YEAR(F$8),MONTH(F$8),1),0,MAX(0,MIN(EOMONTH($C43,0),F$9)-MAX(DATE(YEAR($C43),MONTH($C43),1),F$8)+1)/DAY(EOMONTH($C43,0)))))*$D43)</f>
        <v>0</v>
      </c>
      <c r="G43" s="287">
        <f t="shared" si="16"/>
        <v>0</v>
      </c>
      <c r="H43" s="287">
        <f t="shared" si="16"/>
        <v>0</v>
      </c>
      <c r="I43" s="287">
        <f t="shared" si="16"/>
        <v>0</v>
      </c>
      <c r="J43" s="287">
        <f t="shared" si="16"/>
        <v>0</v>
      </c>
    </row>
    <row r="44" spans="2:10" x14ac:dyDescent="0.25">
      <c r="B44" s="282" t="str">
        <f t="shared" si="4"/>
        <v>28-29</v>
      </c>
      <c r="C44" s="223">
        <f t="shared" si="0"/>
        <v>47027</v>
      </c>
      <c r="D44">
        <f t="shared" si="13"/>
        <v>1365</v>
      </c>
      <c r="E44" s="264">
        <f t="shared" si="15"/>
        <v>0</v>
      </c>
      <c r="F44" s="287">
        <f t="shared" si="16"/>
        <v>0</v>
      </c>
      <c r="G44" s="287">
        <f t="shared" si="16"/>
        <v>0</v>
      </c>
      <c r="H44" s="287">
        <f t="shared" si="16"/>
        <v>0</v>
      </c>
      <c r="I44" s="287">
        <f t="shared" si="16"/>
        <v>0</v>
      </c>
      <c r="J44" s="287">
        <f t="shared" si="16"/>
        <v>0</v>
      </c>
    </row>
    <row r="45" spans="2:10" x14ac:dyDescent="0.25">
      <c r="B45" s="282" t="str">
        <f t="shared" si="4"/>
        <v>28-29</v>
      </c>
      <c r="C45" s="223">
        <f t="shared" si="0"/>
        <v>47058</v>
      </c>
      <c r="D45">
        <f t="shared" si="13"/>
        <v>1365</v>
      </c>
      <c r="E45" s="264">
        <f t="shared" si="15"/>
        <v>0</v>
      </c>
      <c r="F45" s="287">
        <f t="shared" si="16"/>
        <v>0</v>
      </c>
      <c r="G45" s="287">
        <f t="shared" si="16"/>
        <v>0</v>
      </c>
      <c r="H45" s="287">
        <f t="shared" si="16"/>
        <v>0</v>
      </c>
      <c r="I45" s="287">
        <f t="shared" si="16"/>
        <v>0</v>
      </c>
      <c r="J45" s="287">
        <f t="shared" si="16"/>
        <v>0</v>
      </c>
    </row>
    <row r="46" spans="2:10" x14ac:dyDescent="0.25">
      <c r="B46" s="282" t="str">
        <f t="shared" si="4"/>
        <v>28-29</v>
      </c>
      <c r="C46" s="223">
        <f t="shared" si="0"/>
        <v>47088</v>
      </c>
      <c r="D46">
        <f t="shared" si="13"/>
        <v>1365</v>
      </c>
      <c r="E46" s="264">
        <f t="shared" si="15"/>
        <v>0</v>
      </c>
      <c r="F46" s="287">
        <f t="shared" si="16"/>
        <v>0</v>
      </c>
      <c r="G46" s="287">
        <f t="shared" si="16"/>
        <v>0</v>
      </c>
      <c r="H46" s="287">
        <f t="shared" si="16"/>
        <v>0</v>
      </c>
      <c r="I46" s="287">
        <f t="shared" si="16"/>
        <v>0</v>
      </c>
      <c r="J46" s="287">
        <f t="shared" si="16"/>
        <v>0</v>
      </c>
    </row>
    <row r="47" spans="2:10" x14ac:dyDescent="0.25">
      <c r="B47" s="282" t="str">
        <f t="shared" si="4"/>
        <v>28-29</v>
      </c>
      <c r="C47" s="223">
        <f t="shared" si="0"/>
        <v>47119</v>
      </c>
      <c r="D47">
        <f t="shared" si="13"/>
        <v>1365</v>
      </c>
      <c r="E47" s="264">
        <f t="shared" si="15"/>
        <v>0</v>
      </c>
      <c r="F47" s="287">
        <f t="shared" si="16"/>
        <v>0</v>
      </c>
      <c r="G47" s="287">
        <f t="shared" si="16"/>
        <v>0</v>
      </c>
      <c r="H47" s="287">
        <f t="shared" si="16"/>
        <v>0</v>
      </c>
      <c r="I47" s="287">
        <f t="shared" si="16"/>
        <v>0</v>
      </c>
      <c r="J47" s="287">
        <f t="shared" si="16"/>
        <v>0</v>
      </c>
    </row>
    <row r="48" spans="2:10" x14ac:dyDescent="0.25">
      <c r="B48" s="282" t="str">
        <f t="shared" si="4"/>
        <v>28-29</v>
      </c>
      <c r="C48" s="223">
        <f t="shared" si="0"/>
        <v>47150</v>
      </c>
      <c r="D48">
        <f t="shared" si="13"/>
        <v>1365</v>
      </c>
      <c r="E48" s="264">
        <f t="shared" si="15"/>
        <v>0</v>
      </c>
      <c r="F48" s="287">
        <f t="shared" si="16"/>
        <v>0</v>
      </c>
      <c r="G48" s="287">
        <f t="shared" si="16"/>
        <v>0</v>
      </c>
      <c r="H48" s="287">
        <f t="shared" si="16"/>
        <v>0</v>
      </c>
      <c r="I48" s="287">
        <f t="shared" si="16"/>
        <v>0</v>
      </c>
      <c r="J48" s="287">
        <f t="shared" si="16"/>
        <v>0</v>
      </c>
    </row>
    <row r="49" spans="2:10" x14ac:dyDescent="0.25">
      <c r="B49" s="282" t="str">
        <f t="shared" si="4"/>
        <v>28-29</v>
      </c>
      <c r="C49" s="223">
        <f t="shared" si="0"/>
        <v>47178</v>
      </c>
      <c r="D49">
        <f t="shared" si="13"/>
        <v>1365</v>
      </c>
      <c r="E49" s="264">
        <f t="shared" si="15"/>
        <v>0</v>
      </c>
      <c r="F49" s="287">
        <f t="shared" si="16"/>
        <v>0</v>
      </c>
      <c r="G49" s="287">
        <f t="shared" si="16"/>
        <v>0</v>
      </c>
      <c r="H49" s="287">
        <f t="shared" si="16"/>
        <v>0</v>
      </c>
      <c r="I49" s="287">
        <f t="shared" si="16"/>
        <v>0</v>
      </c>
      <c r="J49" s="287">
        <f t="shared" si="16"/>
        <v>0</v>
      </c>
    </row>
    <row r="50" spans="2:10" x14ac:dyDescent="0.25">
      <c r="B50" s="282" t="str">
        <f t="shared" si="4"/>
        <v>28-29</v>
      </c>
      <c r="C50" s="223">
        <f t="shared" si="0"/>
        <v>47209</v>
      </c>
      <c r="D50">
        <f t="shared" si="13"/>
        <v>1365</v>
      </c>
      <c r="E50" s="264">
        <f t="shared" si="15"/>
        <v>0</v>
      </c>
      <c r="F50" s="287">
        <f t="shared" si="16"/>
        <v>0</v>
      </c>
      <c r="G50" s="287">
        <f t="shared" si="16"/>
        <v>0</v>
      </c>
      <c r="H50" s="287">
        <f t="shared" si="16"/>
        <v>0</v>
      </c>
      <c r="I50" s="287">
        <f t="shared" si="16"/>
        <v>0</v>
      </c>
      <c r="J50" s="287">
        <f t="shared" si="16"/>
        <v>0</v>
      </c>
    </row>
    <row r="51" spans="2:10" x14ac:dyDescent="0.25">
      <c r="B51" s="295" t="str">
        <f t="shared" si="4"/>
        <v>28-29</v>
      </c>
      <c r="C51" s="224">
        <f t="shared" si="0"/>
        <v>47239</v>
      </c>
      <c r="D51" s="265">
        <f t="shared" si="13"/>
        <v>682</v>
      </c>
      <c r="E51" s="296">
        <f>IF(AND(YEAR(K$8)&lt;=YEAR($C51), YEAR(K$9)&gt;=YEAR($C51)), MAX(0, MIN(K$9, DATE(YEAR($C51),5,15)) - MAX(K$8, DATE(YEAR($C51),5,1)) + 1), 0)/15</f>
        <v>0</v>
      </c>
      <c r="F51" s="297">
        <f>IFERROR(IF(AND(YEAR(F$8)&lt;=YEAR($C51), YEAR(F$9)&gt;=YEAR($C51)), MAX(0, MIN(F$9, DATE(YEAR($C51),5,15)) - MAX(F$8, DATE(YEAR($C51),5,1)) + 1), 0)*($D51/15),0)</f>
        <v>0</v>
      </c>
      <c r="G51" s="297">
        <f t="shared" ref="G51:J51" si="17">IFERROR(IF(AND(YEAR(G$8)&lt;=YEAR($C51), YEAR(G$9)&gt;=YEAR($C51)), MAX(0, MIN(G$9, DATE(YEAR($C51),5,15)) - MAX(G$8, DATE(YEAR($C51),5,1)) + 1), 0)*($D51/15),0)</f>
        <v>0</v>
      </c>
      <c r="H51" s="297">
        <f t="shared" si="17"/>
        <v>0</v>
      </c>
      <c r="I51" s="297">
        <f t="shared" si="17"/>
        <v>0</v>
      </c>
      <c r="J51" s="297">
        <f t="shared" si="17"/>
        <v>0</v>
      </c>
    </row>
    <row r="52" spans="2:10" x14ac:dyDescent="0.25">
      <c r="B52" s="282" t="str">
        <f t="shared" si="4"/>
        <v>28-29</v>
      </c>
      <c r="C52" s="223">
        <f t="shared" si="0"/>
        <v>47270</v>
      </c>
      <c r="D52">
        <v>0</v>
      </c>
      <c r="E52" s="264">
        <f t="shared" ref="E52:E53" si="18">(IF(C52&lt;DATE(YEAR($K$8),MONTH($K$8),1),0,MAX(0,MIN(EOMONTH(C52,0),$K$9)-MAX(DATE(YEAR(C52),MONTH(C52),1),$K$8)+1)/DAY(EOMONTH(C52,0))))</f>
        <v>0</v>
      </c>
      <c r="F52" s="287">
        <f t="shared" ref="F52:J53" si="19">IF(F$9="",0,((IF($C52&lt;DATE(YEAR(F$8),MONTH(F$8),1),0,MAX(0,MIN(EOMONTH($C52,0),F$9)-MAX(DATE(YEAR($C52),MONTH($C52),1),F$8)+1)/DAY(EOMONTH($C52,0)))))*$D52)</f>
        <v>0</v>
      </c>
      <c r="G52" s="287">
        <f t="shared" si="19"/>
        <v>0</v>
      </c>
      <c r="H52" s="287">
        <f t="shared" si="19"/>
        <v>0</v>
      </c>
      <c r="I52" s="287">
        <f t="shared" si="19"/>
        <v>0</v>
      </c>
      <c r="J52" s="287">
        <f t="shared" si="19"/>
        <v>0</v>
      </c>
    </row>
    <row r="53" spans="2:10" x14ac:dyDescent="0.25">
      <c r="B53" s="282" t="str">
        <f t="shared" si="4"/>
        <v>28-29</v>
      </c>
      <c r="C53" s="223">
        <f t="shared" si="0"/>
        <v>47300</v>
      </c>
      <c r="D53">
        <v>0</v>
      </c>
      <c r="E53" s="264">
        <f t="shared" si="18"/>
        <v>0</v>
      </c>
      <c r="F53" s="287">
        <f t="shared" si="19"/>
        <v>0</v>
      </c>
      <c r="G53" s="287">
        <f t="shared" si="19"/>
        <v>0</v>
      </c>
      <c r="H53" s="287">
        <f t="shared" si="19"/>
        <v>0</v>
      </c>
      <c r="I53" s="287">
        <f t="shared" si="19"/>
        <v>0</v>
      </c>
      <c r="J53" s="287">
        <f t="shared" si="19"/>
        <v>0</v>
      </c>
    </row>
    <row r="54" spans="2:10" x14ac:dyDescent="0.25">
      <c r="B54" s="295" t="str">
        <f t="shared" si="4"/>
        <v>29-30</v>
      </c>
      <c r="C54" s="224">
        <f t="shared" si="0"/>
        <v>47331</v>
      </c>
      <c r="D54" s="265">
        <f t="shared" ref="D54:D63" si="20">ROUND(D42*(1+$C$15),0)</f>
        <v>702</v>
      </c>
      <c r="E54" s="296">
        <f>IF(AND(YEAR(K$8)&lt;=YEAR(C54), YEAR(K$9)&gt;=YEAR(C54)),
    MAX(0, MIN(K$9, DATE(YEAR(C54),8,30)) - MAX(K$8, DATE(YEAR(C54),8,16)) + 1),
    0
) / 15</f>
        <v>0</v>
      </c>
      <c r="F54" s="297">
        <f>IFERROR(IF(AND(YEAR(F$8)&lt;=YEAR($C54),YEAR(F$9)&gt;=YEAR($C54)),MAX(0,MIN(F$9,DATE(YEAR($C54),8,30))-MAX(F$8,DATE(YEAR($C54),8,16))+1),0)*($D54/15),0)</f>
        <v>0</v>
      </c>
      <c r="G54" s="297">
        <f t="shared" ref="G54:J54" si="21">IFERROR(IF(AND(YEAR(G$8)&lt;=YEAR($C54),YEAR(G$9)&gt;=YEAR($C54)),MAX(0,MIN(G$9,DATE(YEAR($C54),8,30))-MAX(G$8,DATE(YEAR($C54),8,16))+1),0)*($D54/15),0)</f>
        <v>0</v>
      </c>
      <c r="H54" s="297">
        <f t="shared" si="21"/>
        <v>0</v>
      </c>
      <c r="I54" s="297">
        <f t="shared" si="21"/>
        <v>0</v>
      </c>
      <c r="J54" s="297">
        <f t="shared" si="21"/>
        <v>0</v>
      </c>
    </row>
    <row r="55" spans="2:10" x14ac:dyDescent="0.25">
      <c r="B55" s="282" t="str">
        <f t="shared" si="4"/>
        <v>29-30</v>
      </c>
      <c r="C55" s="223">
        <f t="shared" si="0"/>
        <v>47362</v>
      </c>
      <c r="D55">
        <f t="shared" si="20"/>
        <v>1406</v>
      </c>
      <c r="E55" s="264">
        <f t="shared" ref="E55:E62" si="22">(IF(C55&lt;DATE(YEAR($K$8),MONTH($K$8),1),0,MAX(0,MIN(EOMONTH(C55,0),$K$9)-MAX(DATE(YEAR(C55),MONTH(C55),1),$K$8)+1)/DAY(EOMONTH(C55,0))))</f>
        <v>0</v>
      </c>
      <c r="F55" s="287">
        <f t="shared" ref="F55:J62" si="23">IF(F$9="",0,((IF($C55&lt;DATE(YEAR(F$8),MONTH(F$8),1),0,MAX(0,MIN(EOMONTH($C55,0),F$9)-MAX(DATE(YEAR($C55),MONTH($C55),1),F$8)+1)/DAY(EOMONTH($C55,0)))))*$D55)</f>
        <v>0</v>
      </c>
      <c r="G55" s="287">
        <f t="shared" si="23"/>
        <v>0</v>
      </c>
      <c r="H55" s="287">
        <f t="shared" si="23"/>
        <v>0</v>
      </c>
      <c r="I55" s="287">
        <f t="shared" si="23"/>
        <v>0</v>
      </c>
      <c r="J55" s="287">
        <f t="shared" si="23"/>
        <v>0</v>
      </c>
    </row>
    <row r="56" spans="2:10" x14ac:dyDescent="0.25">
      <c r="B56" s="282" t="str">
        <f t="shared" si="4"/>
        <v>29-30</v>
      </c>
      <c r="C56" s="223">
        <f t="shared" si="0"/>
        <v>47392</v>
      </c>
      <c r="D56">
        <f t="shared" si="20"/>
        <v>1406</v>
      </c>
      <c r="E56" s="264">
        <f t="shared" si="22"/>
        <v>0</v>
      </c>
      <c r="F56" s="287">
        <f t="shared" si="23"/>
        <v>0</v>
      </c>
      <c r="G56" s="287">
        <f t="shared" si="23"/>
        <v>0</v>
      </c>
      <c r="H56" s="287">
        <f t="shared" si="23"/>
        <v>0</v>
      </c>
      <c r="I56" s="287">
        <f t="shared" si="23"/>
        <v>0</v>
      </c>
      <c r="J56" s="287">
        <f t="shared" si="23"/>
        <v>0</v>
      </c>
    </row>
    <row r="57" spans="2:10" x14ac:dyDescent="0.25">
      <c r="B57" s="282" t="str">
        <f t="shared" si="4"/>
        <v>29-30</v>
      </c>
      <c r="C57" s="223">
        <f t="shared" si="0"/>
        <v>47423</v>
      </c>
      <c r="D57">
        <f t="shared" si="20"/>
        <v>1406</v>
      </c>
      <c r="E57" s="264">
        <f t="shared" si="22"/>
        <v>0</v>
      </c>
      <c r="F57" s="287">
        <f t="shared" si="23"/>
        <v>0</v>
      </c>
      <c r="G57" s="287">
        <f t="shared" si="23"/>
        <v>0</v>
      </c>
      <c r="H57" s="287">
        <f t="shared" si="23"/>
        <v>0</v>
      </c>
      <c r="I57" s="287">
        <f t="shared" si="23"/>
        <v>0</v>
      </c>
      <c r="J57" s="287">
        <f t="shared" si="23"/>
        <v>0</v>
      </c>
    </row>
    <row r="58" spans="2:10" x14ac:dyDescent="0.25">
      <c r="B58" s="282" t="str">
        <f t="shared" si="4"/>
        <v>29-30</v>
      </c>
      <c r="C58" s="223">
        <f t="shared" si="0"/>
        <v>47453</v>
      </c>
      <c r="D58">
        <f t="shared" si="20"/>
        <v>1406</v>
      </c>
      <c r="E58" s="264">
        <f t="shared" si="22"/>
        <v>0</v>
      </c>
      <c r="F58" s="287">
        <f t="shared" si="23"/>
        <v>0</v>
      </c>
      <c r="G58" s="287">
        <f t="shared" si="23"/>
        <v>0</v>
      </c>
      <c r="H58" s="287">
        <f t="shared" si="23"/>
        <v>0</v>
      </c>
      <c r="I58" s="287">
        <f t="shared" si="23"/>
        <v>0</v>
      </c>
      <c r="J58" s="287">
        <f t="shared" si="23"/>
        <v>0</v>
      </c>
    </row>
    <row r="59" spans="2:10" x14ac:dyDescent="0.25">
      <c r="B59" s="282" t="str">
        <f t="shared" si="4"/>
        <v>29-30</v>
      </c>
      <c r="C59" s="223">
        <f t="shared" si="0"/>
        <v>47484</v>
      </c>
      <c r="D59">
        <f t="shared" si="20"/>
        <v>1406</v>
      </c>
      <c r="E59" s="264">
        <f t="shared" si="22"/>
        <v>0</v>
      </c>
      <c r="F59" s="287">
        <f t="shared" si="23"/>
        <v>0</v>
      </c>
      <c r="G59" s="287">
        <f t="shared" si="23"/>
        <v>0</v>
      </c>
      <c r="H59" s="287">
        <f t="shared" si="23"/>
        <v>0</v>
      </c>
      <c r="I59" s="287">
        <f t="shared" si="23"/>
        <v>0</v>
      </c>
      <c r="J59" s="287">
        <f t="shared" si="23"/>
        <v>0</v>
      </c>
    </row>
    <row r="60" spans="2:10" x14ac:dyDescent="0.25">
      <c r="B60" s="282" t="str">
        <f t="shared" si="4"/>
        <v>29-30</v>
      </c>
      <c r="C60" s="223">
        <f t="shared" si="0"/>
        <v>47515</v>
      </c>
      <c r="D60">
        <f t="shared" si="20"/>
        <v>1406</v>
      </c>
      <c r="E60" s="264">
        <f t="shared" si="22"/>
        <v>0</v>
      </c>
      <c r="F60" s="287">
        <f t="shared" si="23"/>
        <v>0</v>
      </c>
      <c r="G60" s="287">
        <f t="shared" si="23"/>
        <v>0</v>
      </c>
      <c r="H60" s="287">
        <f t="shared" si="23"/>
        <v>0</v>
      </c>
      <c r="I60" s="287">
        <f t="shared" si="23"/>
        <v>0</v>
      </c>
      <c r="J60" s="287">
        <f t="shared" si="23"/>
        <v>0</v>
      </c>
    </row>
    <row r="61" spans="2:10" x14ac:dyDescent="0.25">
      <c r="B61" s="282" t="str">
        <f t="shared" si="4"/>
        <v>29-30</v>
      </c>
      <c r="C61" s="223">
        <f t="shared" si="0"/>
        <v>47543</v>
      </c>
      <c r="D61">
        <f t="shared" si="20"/>
        <v>1406</v>
      </c>
      <c r="E61" s="264">
        <f t="shared" si="22"/>
        <v>0</v>
      </c>
      <c r="F61" s="287">
        <f t="shared" si="23"/>
        <v>0</v>
      </c>
      <c r="G61" s="287">
        <f t="shared" si="23"/>
        <v>0</v>
      </c>
      <c r="H61" s="287">
        <f t="shared" si="23"/>
        <v>0</v>
      </c>
      <c r="I61" s="287">
        <f t="shared" si="23"/>
        <v>0</v>
      </c>
      <c r="J61" s="287">
        <f t="shared" si="23"/>
        <v>0</v>
      </c>
    </row>
    <row r="62" spans="2:10" x14ac:dyDescent="0.25">
      <c r="B62" s="282" t="str">
        <f t="shared" si="4"/>
        <v>29-30</v>
      </c>
      <c r="C62" s="223">
        <f t="shared" si="0"/>
        <v>47574</v>
      </c>
      <c r="D62">
        <f t="shared" si="20"/>
        <v>1406</v>
      </c>
      <c r="E62" s="264">
        <f t="shared" si="22"/>
        <v>0</v>
      </c>
      <c r="F62" s="287">
        <f t="shared" si="23"/>
        <v>0</v>
      </c>
      <c r="G62" s="287">
        <f t="shared" si="23"/>
        <v>0</v>
      </c>
      <c r="H62" s="287">
        <f t="shared" si="23"/>
        <v>0</v>
      </c>
      <c r="I62" s="287">
        <f t="shared" si="23"/>
        <v>0</v>
      </c>
      <c r="J62" s="287">
        <f t="shared" si="23"/>
        <v>0</v>
      </c>
    </row>
    <row r="63" spans="2:10" x14ac:dyDescent="0.25">
      <c r="B63" s="295" t="str">
        <f t="shared" si="4"/>
        <v>29-30</v>
      </c>
      <c r="C63" s="224">
        <f t="shared" si="0"/>
        <v>47604</v>
      </c>
      <c r="D63" s="265">
        <f t="shared" si="20"/>
        <v>702</v>
      </c>
      <c r="E63" s="296">
        <f>IF(AND(YEAR(K$8)&lt;=YEAR($C63), YEAR(K$9)&gt;=YEAR($C63)), MAX(0, MIN(K$9, DATE(YEAR($C63),5,15)) - MAX(K$8, DATE(YEAR($C63),5,1)) + 1), 0)/15</f>
        <v>0</v>
      </c>
      <c r="F63" s="297">
        <f>IFERROR(IF(AND(YEAR(F$8)&lt;=YEAR($C63), YEAR(F$9)&gt;=YEAR($C63)), MAX(0, MIN(F$9, DATE(YEAR($C63),5,15)) - MAX(F$8, DATE(YEAR($C63),5,1)) + 1), 0)*($D63/15),0)</f>
        <v>0</v>
      </c>
      <c r="G63" s="297">
        <f t="shared" ref="G63:J63" si="24">IFERROR(IF(AND(YEAR(G$8)&lt;=YEAR($C63), YEAR(G$9)&gt;=YEAR($C63)), MAX(0, MIN(G$9, DATE(YEAR($C63),5,15)) - MAX(G$8, DATE(YEAR($C63),5,1)) + 1), 0)*($D63/15),0)</f>
        <v>0</v>
      </c>
      <c r="H63" s="297">
        <f t="shared" si="24"/>
        <v>0</v>
      </c>
      <c r="I63" s="297">
        <f t="shared" si="24"/>
        <v>0</v>
      </c>
      <c r="J63" s="297">
        <f t="shared" si="24"/>
        <v>0</v>
      </c>
    </row>
    <row r="64" spans="2:10" x14ac:dyDescent="0.25">
      <c r="B64" s="282" t="str">
        <f t="shared" si="4"/>
        <v>29-30</v>
      </c>
      <c r="C64" s="223">
        <f t="shared" si="0"/>
        <v>47635</v>
      </c>
      <c r="D64">
        <v>0</v>
      </c>
      <c r="E64" s="264">
        <f t="shared" ref="E64:E65" si="25">(IF(C64&lt;DATE(YEAR($K$8),MONTH($K$8),1),0,MAX(0,MIN(EOMONTH(C64,0),$K$9)-MAX(DATE(YEAR(C64),MONTH(C64),1),$K$8)+1)/DAY(EOMONTH(C64,0))))</f>
        <v>0</v>
      </c>
      <c r="F64" s="287">
        <f t="shared" ref="F64:J65" si="26">IF(F$9="",0,((IF($C64&lt;DATE(YEAR(F$8),MONTH(F$8),1),0,MAX(0,MIN(EOMONTH($C64,0),F$9)-MAX(DATE(YEAR($C64),MONTH($C64),1),F$8)+1)/DAY(EOMONTH($C64,0)))))*$D64)</f>
        <v>0</v>
      </c>
      <c r="G64" s="287">
        <f t="shared" si="26"/>
        <v>0</v>
      </c>
      <c r="H64" s="287">
        <f t="shared" si="26"/>
        <v>0</v>
      </c>
      <c r="I64" s="287">
        <f t="shared" si="26"/>
        <v>0</v>
      </c>
      <c r="J64" s="287">
        <f t="shared" si="26"/>
        <v>0</v>
      </c>
    </row>
    <row r="65" spans="2:10" x14ac:dyDescent="0.25">
      <c r="B65" s="282" t="str">
        <f t="shared" si="4"/>
        <v>29-30</v>
      </c>
      <c r="C65" s="223">
        <f t="shared" si="0"/>
        <v>47665</v>
      </c>
      <c r="D65">
        <v>0</v>
      </c>
      <c r="E65" s="264">
        <f t="shared" si="25"/>
        <v>0</v>
      </c>
      <c r="F65" s="287">
        <f t="shared" si="26"/>
        <v>0</v>
      </c>
      <c r="G65" s="287">
        <f t="shared" si="26"/>
        <v>0</v>
      </c>
      <c r="H65" s="287">
        <f t="shared" si="26"/>
        <v>0</v>
      </c>
      <c r="I65" s="287">
        <f t="shared" si="26"/>
        <v>0</v>
      </c>
      <c r="J65" s="287">
        <f t="shared" si="26"/>
        <v>0</v>
      </c>
    </row>
    <row r="66" spans="2:10" x14ac:dyDescent="0.25">
      <c r="B66" s="295" t="str">
        <f t="shared" si="4"/>
        <v>30-31</v>
      </c>
      <c r="C66" s="224">
        <f t="shared" si="0"/>
        <v>47696</v>
      </c>
      <c r="D66" s="265">
        <f t="shared" ref="D66:D75" si="27">ROUND(D54*(1+$C$15),0)</f>
        <v>723</v>
      </c>
      <c r="E66" s="296">
        <f>IF(AND(YEAR(K$8)&lt;=YEAR(C66), YEAR(K$9)&gt;=YEAR(C66)),
    MAX(0, MIN(K$9, DATE(YEAR(C66),8,30)) - MAX(K$8, DATE(YEAR(C66),8,16)) + 1),
    0
) / 15</f>
        <v>0</v>
      </c>
      <c r="F66" s="297">
        <f>IFERROR(IF(AND(YEAR(F$8)&lt;=YEAR($C66),YEAR(F$9)&gt;=YEAR($C66)),MAX(0,MIN(F$9,DATE(YEAR($C66),8,30))-MAX(F$8,DATE(YEAR($C66),8,16))+1),0)*($D66/15),0)</f>
        <v>0</v>
      </c>
      <c r="G66" s="297">
        <f t="shared" ref="G66:J66" si="28">IFERROR(IF(AND(YEAR(G$8)&lt;=YEAR($C66),YEAR(G$9)&gt;=YEAR($C66)),MAX(0,MIN(G$9,DATE(YEAR($C66),8,30))-MAX(G$8,DATE(YEAR($C66),8,16))+1),0)*($D66/15),0)</f>
        <v>0</v>
      </c>
      <c r="H66" s="297">
        <f t="shared" si="28"/>
        <v>0</v>
      </c>
      <c r="I66" s="297">
        <f t="shared" si="28"/>
        <v>0</v>
      </c>
      <c r="J66" s="297">
        <f t="shared" si="28"/>
        <v>0</v>
      </c>
    </row>
    <row r="67" spans="2:10" x14ac:dyDescent="0.25">
      <c r="B67" s="282" t="str">
        <f t="shared" si="4"/>
        <v>30-31</v>
      </c>
      <c r="C67" s="223">
        <f t="shared" si="0"/>
        <v>47727</v>
      </c>
      <c r="D67">
        <f t="shared" si="27"/>
        <v>1448</v>
      </c>
      <c r="E67" s="264">
        <f t="shared" ref="E67:E74" si="29">(IF(C67&lt;DATE(YEAR($K$8),MONTH($K$8),1),0,MAX(0,MIN(EOMONTH(C67,0),$K$9)-MAX(DATE(YEAR(C67),MONTH(C67),1),$K$8)+1)/DAY(EOMONTH(C67,0))))</f>
        <v>0</v>
      </c>
      <c r="F67" s="287">
        <f t="shared" ref="F67:J74" si="30">IF(F$9="",0,((IF($C67&lt;DATE(YEAR(F$8),MONTH(F$8),1),0,MAX(0,MIN(EOMONTH($C67,0),F$9)-MAX(DATE(YEAR($C67),MONTH($C67),1),F$8)+1)/DAY(EOMONTH($C67,0)))))*$D67)</f>
        <v>0</v>
      </c>
      <c r="G67" s="287">
        <f t="shared" si="30"/>
        <v>0</v>
      </c>
      <c r="H67" s="287">
        <f t="shared" si="30"/>
        <v>0</v>
      </c>
      <c r="I67" s="287">
        <f t="shared" si="30"/>
        <v>0</v>
      </c>
      <c r="J67" s="287">
        <f t="shared" si="30"/>
        <v>0</v>
      </c>
    </row>
    <row r="68" spans="2:10" x14ac:dyDescent="0.25">
      <c r="B68" s="282" t="str">
        <f t="shared" si="4"/>
        <v>30-31</v>
      </c>
      <c r="C68" s="223">
        <f t="shared" si="0"/>
        <v>47757</v>
      </c>
      <c r="D68">
        <f t="shared" si="27"/>
        <v>1448</v>
      </c>
      <c r="E68" s="264">
        <f t="shared" si="29"/>
        <v>0</v>
      </c>
      <c r="F68" s="287">
        <f t="shared" si="30"/>
        <v>0</v>
      </c>
      <c r="G68" s="287">
        <f t="shared" si="30"/>
        <v>0</v>
      </c>
      <c r="H68" s="287">
        <f t="shared" si="30"/>
        <v>0</v>
      </c>
      <c r="I68" s="287">
        <f t="shared" si="30"/>
        <v>0</v>
      </c>
      <c r="J68" s="287">
        <f t="shared" si="30"/>
        <v>0</v>
      </c>
    </row>
    <row r="69" spans="2:10" x14ac:dyDescent="0.25">
      <c r="B69" s="282" t="str">
        <f t="shared" si="4"/>
        <v>30-31</v>
      </c>
      <c r="C69" s="223">
        <f t="shared" si="0"/>
        <v>47788</v>
      </c>
      <c r="D69">
        <f t="shared" si="27"/>
        <v>1448</v>
      </c>
      <c r="E69" s="264">
        <f t="shared" si="29"/>
        <v>0</v>
      </c>
      <c r="F69" s="287">
        <f t="shared" si="30"/>
        <v>0</v>
      </c>
      <c r="G69" s="287">
        <f t="shared" si="30"/>
        <v>0</v>
      </c>
      <c r="H69" s="287">
        <f t="shared" si="30"/>
        <v>0</v>
      </c>
      <c r="I69" s="287">
        <f t="shared" si="30"/>
        <v>0</v>
      </c>
      <c r="J69" s="287">
        <f t="shared" si="30"/>
        <v>0</v>
      </c>
    </row>
    <row r="70" spans="2:10" x14ac:dyDescent="0.25">
      <c r="B70" s="282" t="str">
        <f t="shared" si="4"/>
        <v>30-31</v>
      </c>
      <c r="C70" s="223">
        <f t="shared" si="0"/>
        <v>47818</v>
      </c>
      <c r="D70">
        <f t="shared" si="27"/>
        <v>1448</v>
      </c>
      <c r="E70" s="264">
        <f t="shared" si="29"/>
        <v>0</v>
      </c>
      <c r="F70" s="287">
        <f t="shared" si="30"/>
        <v>0</v>
      </c>
      <c r="G70" s="287">
        <f t="shared" si="30"/>
        <v>0</v>
      </c>
      <c r="H70" s="287">
        <f t="shared" si="30"/>
        <v>0</v>
      </c>
      <c r="I70" s="287">
        <f t="shared" si="30"/>
        <v>0</v>
      </c>
      <c r="J70" s="287">
        <f t="shared" si="30"/>
        <v>0</v>
      </c>
    </row>
    <row r="71" spans="2:10" x14ac:dyDescent="0.25">
      <c r="B71" s="282" t="str">
        <f t="shared" si="4"/>
        <v>30-31</v>
      </c>
      <c r="C71" s="223">
        <f t="shared" si="0"/>
        <v>47849</v>
      </c>
      <c r="D71">
        <f t="shared" si="27"/>
        <v>1448</v>
      </c>
      <c r="E71" s="264">
        <f t="shared" si="29"/>
        <v>0</v>
      </c>
      <c r="F71" s="287">
        <f t="shared" si="30"/>
        <v>0</v>
      </c>
      <c r="G71" s="287">
        <f t="shared" si="30"/>
        <v>0</v>
      </c>
      <c r="H71" s="287">
        <f t="shared" si="30"/>
        <v>0</v>
      </c>
      <c r="I71" s="287">
        <f t="shared" si="30"/>
        <v>0</v>
      </c>
      <c r="J71" s="287">
        <f t="shared" si="30"/>
        <v>0</v>
      </c>
    </row>
    <row r="72" spans="2:10" x14ac:dyDescent="0.25">
      <c r="B72" s="282" t="str">
        <f t="shared" si="4"/>
        <v>30-31</v>
      </c>
      <c r="C72" s="223">
        <f t="shared" si="0"/>
        <v>47880</v>
      </c>
      <c r="D72">
        <f t="shared" si="27"/>
        <v>1448</v>
      </c>
      <c r="E72" s="264">
        <f t="shared" si="29"/>
        <v>0</v>
      </c>
      <c r="F72" s="287">
        <f t="shared" si="30"/>
        <v>0</v>
      </c>
      <c r="G72" s="287">
        <f t="shared" si="30"/>
        <v>0</v>
      </c>
      <c r="H72" s="287">
        <f t="shared" si="30"/>
        <v>0</v>
      </c>
      <c r="I72" s="287">
        <f t="shared" si="30"/>
        <v>0</v>
      </c>
      <c r="J72" s="287">
        <f t="shared" si="30"/>
        <v>0</v>
      </c>
    </row>
    <row r="73" spans="2:10" x14ac:dyDescent="0.25">
      <c r="B73" s="282" t="str">
        <f t="shared" si="4"/>
        <v>30-31</v>
      </c>
      <c r="C73" s="223">
        <f t="shared" si="0"/>
        <v>47908</v>
      </c>
      <c r="D73">
        <f t="shared" si="27"/>
        <v>1448</v>
      </c>
      <c r="E73" s="264">
        <f t="shared" si="29"/>
        <v>0</v>
      </c>
      <c r="F73" s="287">
        <f t="shared" si="30"/>
        <v>0</v>
      </c>
      <c r="G73" s="287">
        <f t="shared" si="30"/>
        <v>0</v>
      </c>
      <c r="H73" s="287">
        <f t="shared" si="30"/>
        <v>0</v>
      </c>
      <c r="I73" s="287">
        <f t="shared" si="30"/>
        <v>0</v>
      </c>
      <c r="J73" s="287">
        <f t="shared" si="30"/>
        <v>0</v>
      </c>
    </row>
    <row r="74" spans="2:10" x14ac:dyDescent="0.25">
      <c r="B74" s="282" t="str">
        <f t="shared" si="4"/>
        <v>30-31</v>
      </c>
      <c r="C74" s="223">
        <f t="shared" si="0"/>
        <v>47939</v>
      </c>
      <c r="D74">
        <f t="shared" si="27"/>
        <v>1448</v>
      </c>
      <c r="E74" s="264">
        <f t="shared" si="29"/>
        <v>0</v>
      </c>
      <c r="F74" s="287">
        <f t="shared" si="30"/>
        <v>0</v>
      </c>
      <c r="G74" s="287">
        <f t="shared" si="30"/>
        <v>0</v>
      </c>
      <c r="H74" s="287">
        <f t="shared" si="30"/>
        <v>0</v>
      </c>
      <c r="I74" s="287">
        <f t="shared" si="30"/>
        <v>0</v>
      </c>
      <c r="J74" s="287">
        <f t="shared" si="30"/>
        <v>0</v>
      </c>
    </row>
    <row r="75" spans="2:10" x14ac:dyDescent="0.25">
      <c r="B75" s="295" t="str">
        <f t="shared" si="4"/>
        <v>30-31</v>
      </c>
      <c r="C75" s="224">
        <f t="shared" si="0"/>
        <v>47969</v>
      </c>
      <c r="D75" s="265">
        <f t="shared" si="27"/>
        <v>723</v>
      </c>
      <c r="E75" s="296">
        <f>IF(AND(YEAR(K$8)&lt;=YEAR($C75), YEAR(K$9)&gt;=YEAR($C75)), MAX(0, MIN(K$9, DATE(YEAR($C75),5,15)) - MAX(K$8, DATE(YEAR($C75),5,1)) + 1), 0)/15</f>
        <v>0</v>
      </c>
      <c r="F75" s="297">
        <f>IFERROR(IF(AND(YEAR(F$8)&lt;=YEAR($C75), YEAR(F$9)&gt;=YEAR($C75)), MAX(0, MIN(F$9, DATE(YEAR($C75),5,15)) - MAX(F$8, DATE(YEAR($C75),5,1)) + 1), 0)*($D75/15),0)</f>
        <v>0</v>
      </c>
      <c r="G75" s="297">
        <f t="shared" ref="G75:J75" si="31">IFERROR(IF(AND(YEAR(G$8)&lt;=YEAR($C75), YEAR(G$9)&gt;=YEAR($C75)), MAX(0, MIN(G$9, DATE(YEAR($C75),5,15)) - MAX(G$8, DATE(YEAR($C75),5,1)) + 1), 0)*($D75/15),0)</f>
        <v>0</v>
      </c>
      <c r="H75" s="297">
        <f t="shared" si="31"/>
        <v>0</v>
      </c>
      <c r="I75" s="297">
        <f t="shared" si="31"/>
        <v>0</v>
      </c>
      <c r="J75" s="297">
        <f t="shared" si="31"/>
        <v>0</v>
      </c>
    </row>
    <row r="76" spans="2:10" x14ac:dyDescent="0.25">
      <c r="B76" s="282" t="str">
        <f t="shared" si="4"/>
        <v>30-31</v>
      </c>
      <c r="C76" s="223">
        <f t="shared" si="0"/>
        <v>48000</v>
      </c>
      <c r="D76">
        <v>0</v>
      </c>
      <c r="E76" s="264">
        <f t="shared" ref="E76:E77" si="32">(IF(C76&lt;DATE(YEAR($K$8),MONTH($K$8),1),0,MAX(0,MIN(EOMONTH(C76,0),$K$9)-MAX(DATE(YEAR(C76),MONTH(C76),1),$K$8)+1)/DAY(EOMONTH(C76,0))))</f>
        <v>0</v>
      </c>
      <c r="F76" s="287">
        <f t="shared" ref="F76:J77" si="33">IF(F$9="",0,((IF($C76&lt;DATE(YEAR(F$8),MONTH(F$8),1),0,MAX(0,MIN(EOMONTH($C76,0),F$9)-MAX(DATE(YEAR($C76),MONTH($C76),1),F$8)+1)/DAY(EOMONTH($C76,0)))))*$D76)</f>
        <v>0</v>
      </c>
      <c r="G76" s="287">
        <f t="shared" si="33"/>
        <v>0</v>
      </c>
      <c r="H76" s="287">
        <f t="shared" si="33"/>
        <v>0</v>
      </c>
      <c r="I76" s="287">
        <f t="shared" si="33"/>
        <v>0</v>
      </c>
      <c r="J76" s="287">
        <f t="shared" si="33"/>
        <v>0</v>
      </c>
    </row>
    <row r="77" spans="2:10" x14ac:dyDescent="0.25">
      <c r="B77" s="282" t="str">
        <f t="shared" si="4"/>
        <v>30-31</v>
      </c>
      <c r="C77" s="223">
        <f t="shared" si="0"/>
        <v>48030</v>
      </c>
      <c r="D77">
        <v>0</v>
      </c>
      <c r="E77" s="264">
        <f t="shared" si="32"/>
        <v>0</v>
      </c>
      <c r="F77" s="287">
        <f t="shared" si="33"/>
        <v>0</v>
      </c>
      <c r="G77" s="287">
        <f t="shared" si="33"/>
        <v>0</v>
      </c>
      <c r="H77" s="287">
        <f t="shared" si="33"/>
        <v>0</v>
      </c>
      <c r="I77" s="287">
        <f t="shared" si="33"/>
        <v>0</v>
      </c>
      <c r="J77" s="287">
        <f t="shared" si="33"/>
        <v>0</v>
      </c>
    </row>
    <row r="78" spans="2:10" x14ac:dyDescent="0.25">
      <c r="B78" s="295" t="str">
        <f t="shared" si="4"/>
        <v>31-32</v>
      </c>
      <c r="C78" s="224">
        <f t="shared" si="0"/>
        <v>48061</v>
      </c>
      <c r="D78" s="265">
        <f t="shared" ref="D78:D87" si="34">ROUND(D66*(1+$C$15),0)</f>
        <v>745</v>
      </c>
      <c r="E78" s="296">
        <f>IF(AND(YEAR(K$8)&lt;=YEAR(C78), YEAR(K$9)&gt;=YEAR(C78)),
    MAX(0, MIN(K$9, DATE(YEAR(C78),8,30)) - MAX(K$8, DATE(YEAR(C78),8,16)) + 1),
    0
) / 15</f>
        <v>0</v>
      </c>
      <c r="F78" s="297">
        <f>IFERROR(IF(AND(YEAR(F$8)&lt;=YEAR($C78),YEAR(F$9)&gt;=YEAR($C78)),MAX(0,MIN(F$9,DATE(YEAR($C78),8,30))-MAX(F$8,DATE(YEAR($C78),8,16))+1),0)*($D78/15),0)</f>
        <v>0</v>
      </c>
      <c r="G78" s="297">
        <f t="shared" ref="G78:J78" si="35">IFERROR(IF(AND(YEAR(G$8)&lt;=YEAR($C78),YEAR(G$9)&gt;=YEAR($C78)),MAX(0,MIN(G$9,DATE(YEAR($C78),8,30))-MAX(G$8,DATE(YEAR($C78),8,16))+1),0)*($D78/15),0)</f>
        <v>0</v>
      </c>
      <c r="H78" s="297">
        <f t="shared" si="35"/>
        <v>0</v>
      </c>
      <c r="I78" s="297">
        <f t="shared" si="35"/>
        <v>0</v>
      </c>
      <c r="J78" s="297">
        <f t="shared" si="35"/>
        <v>0</v>
      </c>
    </row>
    <row r="79" spans="2:10" x14ac:dyDescent="0.25">
      <c r="B79" s="282" t="str">
        <f t="shared" si="4"/>
        <v>31-32</v>
      </c>
      <c r="C79" s="223">
        <f t="shared" si="0"/>
        <v>48092</v>
      </c>
      <c r="D79">
        <f t="shared" si="34"/>
        <v>1491</v>
      </c>
      <c r="E79" s="264">
        <f t="shared" ref="E79:E86" si="36">(IF(C79&lt;DATE(YEAR($K$8),MONTH($K$8),1),0,MAX(0,MIN(EOMONTH(C79,0),$K$9)-MAX(DATE(YEAR(C79),MONTH(C79),1),$K$8)+1)/DAY(EOMONTH(C79,0))))</f>
        <v>0</v>
      </c>
      <c r="F79" s="287">
        <f t="shared" ref="F79:J86" si="37">IF(F$9="",0,((IF($C79&lt;DATE(YEAR(F$8),MONTH(F$8),1),0,MAX(0,MIN(EOMONTH($C79,0),F$9)-MAX(DATE(YEAR($C79),MONTH($C79),1),F$8)+1)/DAY(EOMONTH($C79,0)))))*$D79)</f>
        <v>0</v>
      </c>
      <c r="G79" s="287">
        <f t="shared" si="37"/>
        <v>0</v>
      </c>
      <c r="H79" s="287">
        <f t="shared" si="37"/>
        <v>0</v>
      </c>
      <c r="I79" s="287">
        <f t="shared" si="37"/>
        <v>0</v>
      </c>
      <c r="J79" s="287">
        <f t="shared" si="37"/>
        <v>0</v>
      </c>
    </row>
    <row r="80" spans="2:10" x14ac:dyDescent="0.25">
      <c r="B80" s="282" t="str">
        <f t="shared" si="4"/>
        <v>31-32</v>
      </c>
      <c r="C80" s="223">
        <f t="shared" si="0"/>
        <v>48122</v>
      </c>
      <c r="D80">
        <f t="shared" si="34"/>
        <v>1491</v>
      </c>
      <c r="E80" s="264">
        <f t="shared" si="36"/>
        <v>0</v>
      </c>
      <c r="F80" s="287">
        <f t="shared" si="37"/>
        <v>0</v>
      </c>
      <c r="G80" s="287">
        <f t="shared" si="37"/>
        <v>0</v>
      </c>
      <c r="H80" s="287">
        <f t="shared" si="37"/>
        <v>0</v>
      </c>
      <c r="I80" s="287">
        <f t="shared" si="37"/>
        <v>0</v>
      </c>
      <c r="J80" s="287">
        <f t="shared" si="37"/>
        <v>0</v>
      </c>
    </row>
    <row r="81" spans="2:10" x14ac:dyDescent="0.25">
      <c r="B81" s="282" t="str">
        <f t="shared" si="4"/>
        <v>31-32</v>
      </c>
      <c r="C81" s="223">
        <f t="shared" si="0"/>
        <v>48153</v>
      </c>
      <c r="D81">
        <f t="shared" si="34"/>
        <v>1491</v>
      </c>
      <c r="E81" s="264">
        <f t="shared" si="36"/>
        <v>0</v>
      </c>
      <c r="F81" s="287">
        <f t="shared" si="37"/>
        <v>0</v>
      </c>
      <c r="G81" s="287">
        <f t="shared" si="37"/>
        <v>0</v>
      </c>
      <c r="H81" s="287">
        <f t="shared" si="37"/>
        <v>0</v>
      </c>
      <c r="I81" s="287">
        <f t="shared" si="37"/>
        <v>0</v>
      </c>
      <c r="J81" s="287">
        <f t="shared" si="37"/>
        <v>0</v>
      </c>
    </row>
    <row r="82" spans="2:10" x14ac:dyDescent="0.25">
      <c r="B82" s="282" t="str">
        <f t="shared" si="4"/>
        <v>31-32</v>
      </c>
      <c r="C82" s="223">
        <f t="shared" si="0"/>
        <v>48183</v>
      </c>
      <c r="D82">
        <f t="shared" si="34"/>
        <v>1491</v>
      </c>
      <c r="E82" s="264">
        <f t="shared" si="36"/>
        <v>0</v>
      </c>
      <c r="F82" s="287">
        <f t="shared" si="37"/>
        <v>0</v>
      </c>
      <c r="G82" s="287">
        <f t="shared" si="37"/>
        <v>0</v>
      </c>
      <c r="H82" s="287">
        <f t="shared" si="37"/>
        <v>0</v>
      </c>
      <c r="I82" s="287">
        <f t="shared" si="37"/>
        <v>0</v>
      </c>
      <c r="J82" s="287">
        <f t="shared" si="37"/>
        <v>0</v>
      </c>
    </row>
    <row r="83" spans="2:10" x14ac:dyDescent="0.25">
      <c r="B83" s="282" t="str">
        <f t="shared" si="4"/>
        <v>31-32</v>
      </c>
      <c r="C83" s="223">
        <f t="shared" ref="C83:C99" si="38">EOMONTH(C82,0)+1</f>
        <v>48214</v>
      </c>
      <c r="D83">
        <f t="shared" si="34"/>
        <v>1491</v>
      </c>
      <c r="E83" s="264">
        <f t="shared" si="36"/>
        <v>0</v>
      </c>
      <c r="F83" s="287">
        <f t="shared" si="37"/>
        <v>0</v>
      </c>
      <c r="G83" s="287">
        <f t="shared" si="37"/>
        <v>0</v>
      </c>
      <c r="H83" s="287">
        <f t="shared" si="37"/>
        <v>0</v>
      </c>
      <c r="I83" s="287">
        <f t="shared" si="37"/>
        <v>0</v>
      </c>
      <c r="J83" s="287">
        <f t="shared" si="37"/>
        <v>0</v>
      </c>
    </row>
    <row r="84" spans="2:10" x14ac:dyDescent="0.25">
      <c r="B84" s="282" t="str">
        <f t="shared" si="4"/>
        <v>31-32</v>
      </c>
      <c r="C84" s="223">
        <f t="shared" si="38"/>
        <v>48245</v>
      </c>
      <c r="D84">
        <f t="shared" si="34"/>
        <v>1491</v>
      </c>
      <c r="E84" s="264">
        <f t="shared" si="36"/>
        <v>0</v>
      </c>
      <c r="F84" s="287">
        <f t="shared" si="37"/>
        <v>0</v>
      </c>
      <c r="G84" s="287">
        <f t="shared" si="37"/>
        <v>0</v>
      </c>
      <c r="H84" s="287">
        <f t="shared" si="37"/>
        <v>0</v>
      </c>
      <c r="I84" s="287">
        <f t="shared" si="37"/>
        <v>0</v>
      </c>
      <c r="J84" s="287">
        <f t="shared" si="37"/>
        <v>0</v>
      </c>
    </row>
    <row r="85" spans="2:10" x14ac:dyDescent="0.25">
      <c r="B85" s="282" t="str">
        <f t="shared" si="4"/>
        <v>31-32</v>
      </c>
      <c r="C85" s="223">
        <f t="shared" si="38"/>
        <v>48274</v>
      </c>
      <c r="D85">
        <f t="shared" si="34"/>
        <v>1491</v>
      </c>
      <c r="E85" s="264">
        <f t="shared" si="36"/>
        <v>0</v>
      </c>
      <c r="F85" s="287">
        <f t="shared" si="37"/>
        <v>0</v>
      </c>
      <c r="G85" s="287">
        <f t="shared" si="37"/>
        <v>0</v>
      </c>
      <c r="H85" s="287">
        <f t="shared" si="37"/>
        <v>0</v>
      </c>
      <c r="I85" s="287">
        <f t="shared" si="37"/>
        <v>0</v>
      </c>
      <c r="J85" s="287">
        <f t="shared" si="37"/>
        <v>0</v>
      </c>
    </row>
    <row r="86" spans="2:10" x14ac:dyDescent="0.25">
      <c r="B86" s="282" t="str">
        <f t="shared" si="4"/>
        <v>31-32</v>
      </c>
      <c r="C86" s="223">
        <f t="shared" si="38"/>
        <v>48305</v>
      </c>
      <c r="D86">
        <f t="shared" si="34"/>
        <v>1491</v>
      </c>
      <c r="E86" s="264">
        <f t="shared" si="36"/>
        <v>0</v>
      </c>
      <c r="F86" s="287">
        <f t="shared" si="37"/>
        <v>0</v>
      </c>
      <c r="G86" s="287">
        <f t="shared" si="37"/>
        <v>0</v>
      </c>
      <c r="H86" s="287">
        <f t="shared" si="37"/>
        <v>0</v>
      </c>
      <c r="I86" s="287">
        <f t="shared" si="37"/>
        <v>0</v>
      </c>
      <c r="J86" s="287">
        <f t="shared" si="37"/>
        <v>0</v>
      </c>
    </row>
    <row r="87" spans="2:10" x14ac:dyDescent="0.25">
      <c r="B87" s="295" t="str">
        <f t="shared" si="4"/>
        <v>31-32</v>
      </c>
      <c r="C87" s="224">
        <f t="shared" si="38"/>
        <v>48335</v>
      </c>
      <c r="D87" s="265">
        <f t="shared" si="34"/>
        <v>745</v>
      </c>
      <c r="E87" s="296">
        <f>IF(AND(YEAR(K$8)&lt;=YEAR($C87), YEAR(K$9)&gt;=YEAR($C87)), MAX(0, MIN(K$9, DATE(YEAR($C87),5,15)) - MAX(K$8, DATE(YEAR($C87),5,1)) + 1), 0)/15</f>
        <v>0</v>
      </c>
      <c r="F87" s="297">
        <f>IFERROR(IF(AND(YEAR(F$8)&lt;=YEAR($C87), YEAR(F$9)&gt;=YEAR($C87)), MAX(0, MIN(F$9, DATE(YEAR($C87),5,15)) - MAX(F$8, DATE(YEAR($C87),5,1)) + 1), 0)*($D87/15),0)</f>
        <v>0</v>
      </c>
      <c r="G87" s="297">
        <f t="shared" ref="G87:J87" si="39">IFERROR(IF(AND(YEAR(G$8)&lt;=YEAR($C87), YEAR(G$9)&gt;=YEAR($C87)), MAX(0, MIN(G$9, DATE(YEAR($C87),5,15)) - MAX(G$8, DATE(YEAR($C87),5,1)) + 1), 0)*($D87/15),0)</f>
        <v>0</v>
      </c>
      <c r="H87" s="297">
        <f t="shared" si="39"/>
        <v>0</v>
      </c>
      <c r="I87" s="297">
        <f t="shared" si="39"/>
        <v>0</v>
      </c>
      <c r="J87" s="297">
        <f t="shared" si="39"/>
        <v>0</v>
      </c>
    </row>
    <row r="88" spans="2:10" x14ac:dyDescent="0.25">
      <c r="B88" s="282" t="str">
        <f t="shared" si="4"/>
        <v>31-32</v>
      </c>
      <c r="C88" s="223">
        <f t="shared" si="38"/>
        <v>48366</v>
      </c>
      <c r="D88">
        <v>0</v>
      </c>
      <c r="E88" s="264">
        <f t="shared" ref="E88:E89" si="40">(IF(C88&lt;DATE(YEAR($K$8),MONTH($K$8),1),0,MAX(0,MIN(EOMONTH(C88,0),$K$9)-MAX(DATE(YEAR(C88),MONTH(C88),1),$K$8)+1)/DAY(EOMONTH(C88,0))))</f>
        <v>0</v>
      </c>
      <c r="F88" s="287">
        <f t="shared" ref="F88:J89" si="41">IF(F$9="",0,((IF($C88&lt;DATE(YEAR(F$8),MONTH(F$8),1),0,MAX(0,MIN(EOMONTH($C88,0),F$9)-MAX(DATE(YEAR($C88),MONTH($C88),1),F$8)+1)/DAY(EOMONTH($C88,0)))))*$D88)</f>
        <v>0</v>
      </c>
      <c r="G88" s="287">
        <f t="shared" si="41"/>
        <v>0</v>
      </c>
      <c r="H88" s="287">
        <f t="shared" si="41"/>
        <v>0</v>
      </c>
      <c r="I88" s="287">
        <f t="shared" si="41"/>
        <v>0</v>
      </c>
      <c r="J88" s="287">
        <f t="shared" si="41"/>
        <v>0</v>
      </c>
    </row>
    <row r="89" spans="2:10" x14ac:dyDescent="0.25">
      <c r="B89" s="282" t="str">
        <f t="shared" si="4"/>
        <v>31-32</v>
      </c>
      <c r="C89" s="223">
        <f t="shared" si="38"/>
        <v>48396</v>
      </c>
      <c r="D89">
        <v>0</v>
      </c>
      <c r="E89" s="264">
        <f t="shared" si="40"/>
        <v>0</v>
      </c>
      <c r="F89" s="287">
        <f t="shared" si="41"/>
        <v>0</v>
      </c>
      <c r="G89" s="287">
        <f t="shared" si="41"/>
        <v>0</v>
      </c>
      <c r="H89" s="287">
        <f t="shared" si="41"/>
        <v>0</v>
      </c>
      <c r="I89" s="287">
        <f t="shared" si="41"/>
        <v>0</v>
      </c>
      <c r="J89" s="287">
        <f t="shared" si="41"/>
        <v>0</v>
      </c>
    </row>
    <row r="90" spans="2:10" x14ac:dyDescent="0.25">
      <c r="B90" s="295" t="str">
        <f t="shared" si="4"/>
        <v>32-33</v>
      </c>
      <c r="C90" s="224">
        <f t="shared" si="38"/>
        <v>48427</v>
      </c>
      <c r="D90" s="265">
        <f t="shared" ref="D90:D99" si="42">ROUND(D78*(1+$C$15),0)</f>
        <v>767</v>
      </c>
      <c r="E90" s="296">
        <f>IF(AND(YEAR(K$8)&lt;=YEAR(C90), YEAR(K$9)&gt;=YEAR(C90)),
    MAX(0, MIN(K$9, DATE(YEAR(C90),8,30)) - MAX(K$8, DATE(YEAR(C90),8,16)) + 1),
    0
) / 15</f>
        <v>0</v>
      </c>
      <c r="F90" s="297">
        <f>IFERROR(IF(AND(YEAR(F$8)&lt;=YEAR($C90),YEAR(F$9)&gt;=YEAR($C90)),MAX(0,MIN(F$9,DATE(YEAR($C90),8,30))-MAX(F$8,DATE(YEAR($C90),8,16))+1),0)*($D90/15),0)</f>
        <v>0</v>
      </c>
      <c r="G90" s="297">
        <f t="shared" ref="G90:J90" si="43">IFERROR(IF(AND(YEAR(G$8)&lt;=YEAR($C90),YEAR(G$9)&gt;=YEAR($C90)),MAX(0,MIN(G$9,DATE(YEAR($C90),8,30))-MAX(G$8,DATE(YEAR($C90),8,16))+1),0)*($D90/15),0)</f>
        <v>0</v>
      </c>
      <c r="H90" s="297">
        <f t="shared" si="43"/>
        <v>0</v>
      </c>
      <c r="I90" s="297">
        <f t="shared" si="43"/>
        <v>0</v>
      </c>
      <c r="J90" s="297">
        <f t="shared" si="43"/>
        <v>0</v>
      </c>
    </row>
    <row r="91" spans="2:10" x14ac:dyDescent="0.25">
      <c r="B91" s="282" t="str">
        <f t="shared" si="4"/>
        <v>32-33</v>
      </c>
      <c r="C91" s="223">
        <f t="shared" si="38"/>
        <v>48458</v>
      </c>
      <c r="D91">
        <f t="shared" si="42"/>
        <v>1536</v>
      </c>
      <c r="E91" s="264">
        <f t="shared" ref="E91:E98" si="44">(IF(C91&lt;DATE(YEAR($K$8),MONTH($K$8),1),0,MAX(0,MIN(EOMONTH(C91,0),$K$9)-MAX(DATE(YEAR(C91),MONTH(C91),1),$K$8)+1)/DAY(EOMONTH(C91,0))))</f>
        <v>0</v>
      </c>
      <c r="F91" s="287">
        <f t="shared" ref="F91:J98" si="45">IF(F$9="",0,((IF($C91&lt;DATE(YEAR(F$8),MONTH(F$8),1),0,MAX(0,MIN(EOMONTH($C91,0),F$9)-MAX(DATE(YEAR($C91),MONTH($C91),1),F$8)+1)/DAY(EOMONTH($C91,0)))))*$D91)</f>
        <v>0</v>
      </c>
      <c r="G91" s="287">
        <f t="shared" si="45"/>
        <v>0</v>
      </c>
      <c r="H91" s="287">
        <f t="shared" si="45"/>
        <v>0</v>
      </c>
      <c r="I91" s="287">
        <f t="shared" si="45"/>
        <v>0</v>
      </c>
      <c r="J91" s="287">
        <f t="shared" si="45"/>
        <v>0</v>
      </c>
    </row>
    <row r="92" spans="2:10" x14ac:dyDescent="0.25">
      <c r="B92" s="282" t="str">
        <f t="shared" si="4"/>
        <v>32-33</v>
      </c>
      <c r="C92" s="223">
        <f t="shared" si="38"/>
        <v>48488</v>
      </c>
      <c r="D92">
        <f t="shared" si="42"/>
        <v>1536</v>
      </c>
      <c r="E92" s="264">
        <f t="shared" si="44"/>
        <v>0</v>
      </c>
      <c r="F92" s="287">
        <f t="shared" si="45"/>
        <v>0</v>
      </c>
      <c r="G92" s="287">
        <f t="shared" si="45"/>
        <v>0</v>
      </c>
      <c r="H92" s="287">
        <f t="shared" si="45"/>
        <v>0</v>
      </c>
      <c r="I92" s="287">
        <f t="shared" si="45"/>
        <v>0</v>
      </c>
      <c r="J92" s="287">
        <f t="shared" si="45"/>
        <v>0</v>
      </c>
    </row>
    <row r="93" spans="2:10" x14ac:dyDescent="0.25">
      <c r="B93" s="282" t="str">
        <f t="shared" si="4"/>
        <v>32-33</v>
      </c>
      <c r="C93" s="223">
        <f t="shared" si="38"/>
        <v>48519</v>
      </c>
      <c r="D93">
        <f t="shared" si="42"/>
        <v>1536</v>
      </c>
      <c r="E93" s="264">
        <f t="shared" si="44"/>
        <v>0</v>
      </c>
      <c r="F93" s="287">
        <f t="shared" si="45"/>
        <v>0</v>
      </c>
      <c r="G93" s="287">
        <f t="shared" si="45"/>
        <v>0</v>
      </c>
      <c r="H93" s="287">
        <f t="shared" si="45"/>
        <v>0</v>
      </c>
      <c r="I93" s="287">
        <f t="shared" si="45"/>
        <v>0</v>
      </c>
      <c r="J93" s="287">
        <f t="shared" si="45"/>
        <v>0</v>
      </c>
    </row>
    <row r="94" spans="2:10" x14ac:dyDescent="0.25">
      <c r="B94" s="282" t="str">
        <f t="shared" si="4"/>
        <v>32-33</v>
      </c>
      <c r="C94" s="223">
        <f t="shared" si="38"/>
        <v>48549</v>
      </c>
      <c r="D94">
        <f t="shared" si="42"/>
        <v>1536</v>
      </c>
      <c r="E94" s="264">
        <f t="shared" si="44"/>
        <v>0</v>
      </c>
      <c r="F94" s="287">
        <f t="shared" si="45"/>
        <v>0</v>
      </c>
      <c r="G94" s="287">
        <f t="shared" si="45"/>
        <v>0</v>
      </c>
      <c r="H94" s="287">
        <f t="shared" si="45"/>
        <v>0</v>
      </c>
      <c r="I94" s="287">
        <f t="shared" si="45"/>
        <v>0</v>
      </c>
      <c r="J94" s="287">
        <f t="shared" si="45"/>
        <v>0</v>
      </c>
    </row>
    <row r="95" spans="2:10" x14ac:dyDescent="0.25">
      <c r="B95" s="282" t="str">
        <f t="shared" si="4"/>
        <v>32-33</v>
      </c>
      <c r="C95" s="223">
        <f t="shared" si="38"/>
        <v>48580</v>
      </c>
      <c r="D95">
        <f t="shared" si="42"/>
        <v>1536</v>
      </c>
      <c r="E95" s="264">
        <f t="shared" si="44"/>
        <v>0</v>
      </c>
      <c r="F95" s="287">
        <f t="shared" si="45"/>
        <v>0</v>
      </c>
      <c r="G95" s="287">
        <f t="shared" si="45"/>
        <v>0</v>
      </c>
      <c r="H95" s="287">
        <f t="shared" si="45"/>
        <v>0</v>
      </c>
      <c r="I95" s="287">
        <f t="shared" si="45"/>
        <v>0</v>
      </c>
      <c r="J95" s="287">
        <f t="shared" si="45"/>
        <v>0</v>
      </c>
    </row>
    <row r="96" spans="2:10" x14ac:dyDescent="0.25">
      <c r="B96" s="282" t="str">
        <f t="shared" si="4"/>
        <v>32-33</v>
      </c>
      <c r="C96" s="223">
        <f t="shared" si="38"/>
        <v>48611</v>
      </c>
      <c r="D96">
        <f t="shared" si="42"/>
        <v>1536</v>
      </c>
      <c r="E96" s="264">
        <f t="shared" si="44"/>
        <v>0</v>
      </c>
      <c r="F96" s="287">
        <f t="shared" si="45"/>
        <v>0</v>
      </c>
      <c r="G96" s="287">
        <f t="shared" si="45"/>
        <v>0</v>
      </c>
      <c r="H96" s="287">
        <f t="shared" si="45"/>
        <v>0</v>
      </c>
      <c r="I96" s="287">
        <f t="shared" si="45"/>
        <v>0</v>
      </c>
      <c r="J96" s="287">
        <f t="shared" si="45"/>
        <v>0</v>
      </c>
    </row>
    <row r="97" spans="2:10" x14ac:dyDescent="0.25">
      <c r="B97" s="282" t="str">
        <f t="shared" ref="B97:B99" si="46">TEXT(IF(MONTH(C97)&gt;=8,C97,DATE(YEAR(C97)-1,MONTH(C97),DAY(C97))),"yy")&amp; "-" &amp; TEXT(IF(MONTH(C97)&gt;=8,DATE(YEAR(C97)+1,MONTH(C97),DAY(C97)),C97),"yy")</f>
        <v>32-33</v>
      </c>
      <c r="C97" s="223">
        <f t="shared" si="38"/>
        <v>48639</v>
      </c>
      <c r="D97">
        <f t="shared" si="42"/>
        <v>1536</v>
      </c>
      <c r="E97" s="264">
        <f t="shared" si="44"/>
        <v>0</v>
      </c>
      <c r="F97" s="287">
        <f t="shared" si="45"/>
        <v>0</v>
      </c>
      <c r="G97" s="287">
        <f t="shared" si="45"/>
        <v>0</v>
      </c>
      <c r="H97" s="287">
        <f t="shared" si="45"/>
        <v>0</v>
      </c>
      <c r="I97" s="287">
        <f t="shared" si="45"/>
        <v>0</v>
      </c>
      <c r="J97" s="287">
        <f t="shared" si="45"/>
        <v>0</v>
      </c>
    </row>
    <row r="98" spans="2:10" x14ac:dyDescent="0.25">
      <c r="B98" s="282" t="str">
        <f t="shared" si="46"/>
        <v>32-33</v>
      </c>
      <c r="C98" s="223">
        <f t="shared" si="38"/>
        <v>48670</v>
      </c>
      <c r="D98">
        <f t="shared" si="42"/>
        <v>1536</v>
      </c>
      <c r="E98" s="264">
        <f t="shared" si="44"/>
        <v>0</v>
      </c>
      <c r="F98" s="287">
        <f t="shared" si="45"/>
        <v>0</v>
      </c>
      <c r="G98" s="287">
        <f t="shared" si="45"/>
        <v>0</v>
      </c>
      <c r="H98" s="287">
        <f t="shared" si="45"/>
        <v>0</v>
      </c>
      <c r="I98" s="287">
        <f t="shared" si="45"/>
        <v>0</v>
      </c>
      <c r="J98" s="287">
        <f t="shared" si="45"/>
        <v>0</v>
      </c>
    </row>
    <row r="99" spans="2:10" x14ac:dyDescent="0.25">
      <c r="B99" s="458" t="str">
        <f t="shared" si="46"/>
        <v>32-33</v>
      </c>
      <c r="C99" s="459">
        <f t="shared" si="38"/>
        <v>48700</v>
      </c>
      <c r="D99" s="460">
        <f t="shared" si="42"/>
        <v>767</v>
      </c>
      <c r="E99" s="461">
        <f>IF(AND(YEAR(K$8)&lt;=YEAR(C99), YEAR(K$9)&gt;=YEAR(C99)), MAX(0, MIN(K$9, DATE(YEAR(C99),5,15)) - MAX(K$8, DATE(YEAR(C99),5,1)) + 1), 0)/15</f>
        <v>0</v>
      </c>
      <c r="F99" s="462">
        <f>IFERROR(IF(AND(YEAR(F$8)&lt;=YEAR($C99), YEAR(F$9)&gt;=YEAR($C99)), MAX(0, MIN(F$9, DATE(YEAR($C99),8,15)) - MAX(F$8, DATE(YEAR($C99),8,1)) + 1), 0)*($D99/15),0)</f>
        <v>0</v>
      </c>
      <c r="G99" s="462">
        <f t="shared" ref="G99:J99" si="47">IFERROR(IF(AND(YEAR(G$8)&lt;=YEAR($C99), YEAR(G$9)&gt;=YEAR($C99)), MAX(0, MIN(G$9, DATE(YEAR($C99),8,15)) - MAX(G$8, DATE(YEAR($C99),8,1)) + 1), 0)*($D99/15),0)</f>
        <v>0</v>
      </c>
      <c r="H99" s="462">
        <f t="shared" si="47"/>
        <v>0</v>
      </c>
      <c r="I99" s="462">
        <f t="shared" si="47"/>
        <v>0</v>
      </c>
      <c r="J99" s="462">
        <f t="shared" si="47"/>
        <v>0</v>
      </c>
    </row>
    <row r="100" spans="2:10" x14ac:dyDescent="0.25">
      <c r="B100" s="456" t="s">
        <v>355</v>
      </c>
      <c r="C100" s="18"/>
      <c r="D100" s="18"/>
      <c r="E100" s="18"/>
      <c r="F100" s="457">
        <f>SUM(F18:F99)</f>
        <v>0</v>
      </c>
      <c r="G100" s="457">
        <f>SUM(G18:G99)</f>
        <v>0</v>
      </c>
      <c r="H100" s="457">
        <f>SUM(H18:H99)</f>
        <v>0</v>
      </c>
      <c r="I100" s="457">
        <f>SUM(I18:I99)</f>
        <v>0</v>
      </c>
      <c r="J100" s="457">
        <f>SUM(J18:J99)</f>
        <v>0</v>
      </c>
    </row>
  </sheetData>
  <sheetProtection sheet="1" objects="1" scenarios="1" formatCells="0" formatColumns="0" formatRows="0" insertColumns="0" insertRows="0" deleteColumns="0" deleteRows="0"/>
  <mergeCells count="3">
    <mergeCell ref="B4:K4"/>
    <mergeCell ref="B5:K5"/>
    <mergeCell ref="B7:D13"/>
  </mergeCells>
  <pageMargins left="0.7" right="0.7" top="0.75" bottom="0.75" header="0.3" footer="0.3"/>
  <pageSetup scale="62" fitToHeight="0" orientation="portrait" r:id="rId1"/>
  <headerFooter>
    <oddFooter>Page &amp;P of &amp;N</oddFooter>
  </headerFooter>
  <ignoredErrors>
    <ignoredError sqref="F27:J38 E27:E98 F88:J89 F79:J86 F76:J77 F67:J74 F64:J65 F55:J62 F52:J53 F43:J50 F40:J41 F39:J39 F42:J42 F51:J51 F54:J54 F63:J63 F66:J66 F75:J75 F78:J78 F87:J87 F90:J90"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93EC-FA6F-416B-A23B-62D1B69DD394}">
  <sheetPr codeName="Sheet3">
    <tabColor theme="0"/>
    <pageSetUpPr fitToPage="1"/>
  </sheetPr>
  <dimension ref="A1:F38"/>
  <sheetViews>
    <sheetView showGridLines="0" zoomScale="81" workbookViewId="0">
      <selection activeCell="F8" sqref="F8"/>
    </sheetView>
  </sheetViews>
  <sheetFormatPr defaultRowHeight="15" x14ac:dyDescent="0.25"/>
  <cols>
    <col min="1" max="1" width="2.85546875" customWidth="1"/>
    <col min="2" max="2" width="2.28515625" customWidth="1"/>
    <col min="3" max="3" width="14.5703125" customWidth="1"/>
    <col min="4" max="4" width="18.5703125" customWidth="1"/>
    <col min="6" max="6" width="50.28515625" bestFit="1" customWidth="1"/>
  </cols>
  <sheetData>
    <row r="1" spans="1:6" x14ac:dyDescent="0.25">
      <c r="A1" s="213" t="s">
        <v>238</v>
      </c>
      <c r="B1" s="214"/>
      <c r="C1" s="214"/>
      <c r="D1" s="215"/>
      <c r="E1" s="216" t="s">
        <v>239</v>
      </c>
      <c r="F1" s="216" t="s">
        <v>190</v>
      </c>
    </row>
    <row r="2" spans="1:6" x14ac:dyDescent="0.25">
      <c r="B2" s="213" t="s">
        <v>191</v>
      </c>
      <c r="C2" s="214"/>
      <c r="D2" s="214"/>
      <c r="E2" s="214"/>
      <c r="F2" s="215"/>
    </row>
    <row r="3" spans="1:6" x14ac:dyDescent="0.25">
      <c r="C3" s="502" t="s">
        <v>21</v>
      </c>
      <c r="D3" s="502"/>
      <c r="E3" s="165">
        <v>6010</v>
      </c>
      <c r="F3" s="17" t="s">
        <v>192</v>
      </c>
    </row>
    <row r="4" spans="1:6" x14ac:dyDescent="0.25">
      <c r="C4" s="499" t="s">
        <v>193</v>
      </c>
      <c r="D4" s="499"/>
      <c r="E4" s="166">
        <v>6020</v>
      </c>
      <c r="F4" s="167" t="s">
        <v>194</v>
      </c>
    </row>
    <row r="5" spans="1:6" x14ac:dyDescent="0.25">
      <c r="C5" s="499" t="s">
        <v>195</v>
      </c>
      <c r="D5" s="499"/>
      <c r="E5" s="166">
        <v>6025</v>
      </c>
      <c r="F5" s="167" t="s">
        <v>196</v>
      </c>
    </row>
    <row r="6" spans="1:6" x14ac:dyDescent="0.25">
      <c r="C6" s="499" t="s">
        <v>25</v>
      </c>
      <c r="D6" s="499"/>
      <c r="E6" s="166">
        <v>6040</v>
      </c>
      <c r="F6" s="167" t="s">
        <v>197</v>
      </c>
    </row>
    <row r="7" spans="1:6" x14ac:dyDescent="0.25">
      <c r="C7" s="499" t="s">
        <v>22</v>
      </c>
      <c r="D7" s="499"/>
      <c r="E7" s="166">
        <v>6050</v>
      </c>
      <c r="F7" s="167" t="s">
        <v>354</v>
      </c>
    </row>
    <row r="8" spans="1:6" ht="150" x14ac:dyDescent="0.25">
      <c r="C8" s="503" t="s">
        <v>198</v>
      </c>
      <c r="D8" s="503"/>
      <c r="E8" s="168">
        <v>6100</v>
      </c>
      <c r="F8" s="169" t="s">
        <v>240</v>
      </c>
    </row>
    <row r="9" spans="1:6" ht="45" x14ac:dyDescent="0.25">
      <c r="C9" s="503" t="s">
        <v>199</v>
      </c>
      <c r="D9" s="503"/>
      <c r="E9" s="168">
        <v>6299</v>
      </c>
      <c r="F9" s="169" t="s">
        <v>200</v>
      </c>
    </row>
    <row r="10" spans="1:6" x14ac:dyDescent="0.25">
      <c r="B10" s="213" t="s">
        <v>201</v>
      </c>
      <c r="C10" s="213"/>
      <c r="D10" s="213"/>
      <c r="E10" s="213"/>
      <c r="F10" s="213"/>
    </row>
    <row r="11" spans="1:6" ht="45" x14ac:dyDescent="0.25">
      <c r="C11" s="499" t="s">
        <v>202</v>
      </c>
      <c r="D11" s="499"/>
      <c r="E11" s="166">
        <v>7080</v>
      </c>
      <c r="F11" s="170" t="s">
        <v>203</v>
      </c>
    </row>
    <row r="12" spans="1:6" ht="45" x14ac:dyDescent="0.25">
      <c r="C12" s="502" t="s">
        <v>204</v>
      </c>
      <c r="D12" s="502"/>
      <c r="E12" s="165">
        <v>7090</v>
      </c>
      <c r="F12" s="171" t="s">
        <v>205</v>
      </c>
    </row>
    <row r="13" spans="1:6" ht="105" x14ac:dyDescent="0.25">
      <c r="C13" s="499" t="s">
        <v>206</v>
      </c>
      <c r="D13" s="499"/>
      <c r="E13" s="166">
        <v>7100</v>
      </c>
      <c r="F13" s="172" t="s">
        <v>207</v>
      </c>
    </row>
    <row r="14" spans="1:6" x14ac:dyDescent="0.25">
      <c r="C14" s="499" t="s">
        <v>208</v>
      </c>
      <c r="D14" s="499"/>
      <c r="E14" s="166">
        <v>7085</v>
      </c>
      <c r="F14" s="167" t="s">
        <v>209</v>
      </c>
    </row>
    <row r="15" spans="1:6" x14ac:dyDescent="0.25">
      <c r="C15" s="499" t="s">
        <v>210</v>
      </c>
      <c r="D15" s="499"/>
      <c r="E15" s="166">
        <v>7078</v>
      </c>
      <c r="F15" s="167" t="s">
        <v>209</v>
      </c>
    </row>
    <row r="16" spans="1:6" x14ac:dyDescent="0.25">
      <c r="B16" s="213" t="s">
        <v>211</v>
      </c>
      <c r="C16" s="213"/>
      <c r="D16" s="213"/>
      <c r="E16" s="213"/>
      <c r="F16" s="213"/>
    </row>
    <row r="17" spans="2:6" ht="90" x14ac:dyDescent="0.25">
      <c r="C17" s="502" t="s">
        <v>204</v>
      </c>
      <c r="D17" s="502"/>
      <c r="E17" s="165">
        <v>7090</v>
      </c>
      <c r="F17" s="171" t="s">
        <v>212</v>
      </c>
    </row>
    <row r="18" spans="2:6" x14ac:dyDescent="0.25">
      <c r="C18" s="499" t="s">
        <v>213</v>
      </c>
      <c r="D18" s="499"/>
      <c r="E18" s="166">
        <v>7105</v>
      </c>
      <c r="F18" s="167" t="s">
        <v>214</v>
      </c>
    </row>
    <row r="19" spans="2:6" x14ac:dyDescent="0.25">
      <c r="B19" s="213" t="s">
        <v>141</v>
      </c>
      <c r="C19" s="213"/>
      <c r="D19" s="213"/>
      <c r="E19" s="213"/>
      <c r="F19" s="213"/>
    </row>
    <row r="20" spans="2:6" ht="45" x14ac:dyDescent="0.25">
      <c r="C20" s="502" t="s">
        <v>124</v>
      </c>
      <c r="D20" s="502"/>
      <c r="E20" s="165">
        <v>7110</v>
      </c>
      <c r="F20" s="173" t="s">
        <v>215</v>
      </c>
    </row>
    <row r="21" spans="2:6" ht="105" x14ac:dyDescent="0.25">
      <c r="C21" s="499" t="s">
        <v>206</v>
      </c>
      <c r="D21" s="499"/>
      <c r="E21" s="166">
        <v>7100</v>
      </c>
      <c r="F21" s="172" t="s">
        <v>216</v>
      </c>
    </row>
    <row r="22" spans="2:6" ht="45" x14ac:dyDescent="0.25">
      <c r="C22" s="499" t="s">
        <v>208</v>
      </c>
      <c r="D22" s="499"/>
      <c r="E22" s="166">
        <v>7085</v>
      </c>
      <c r="F22" s="172" t="s">
        <v>217</v>
      </c>
    </row>
    <row r="23" spans="2:6" ht="90" x14ac:dyDescent="0.25">
      <c r="C23" s="499" t="s">
        <v>218</v>
      </c>
      <c r="D23" s="499"/>
      <c r="E23" s="166">
        <v>7005</v>
      </c>
      <c r="F23" s="172" t="s">
        <v>219</v>
      </c>
    </row>
    <row r="24" spans="2:6" ht="60" x14ac:dyDescent="0.25">
      <c r="C24" s="501" t="s">
        <v>220</v>
      </c>
      <c r="D24" s="501"/>
      <c r="E24" s="166">
        <v>7050</v>
      </c>
      <c r="F24" s="170" t="s">
        <v>221</v>
      </c>
    </row>
    <row r="25" spans="2:6" ht="45" x14ac:dyDescent="0.25">
      <c r="C25" s="499" t="s">
        <v>222</v>
      </c>
      <c r="D25" s="499"/>
      <c r="E25" s="166">
        <v>7050</v>
      </c>
      <c r="F25" s="170" t="s">
        <v>223</v>
      </c>
    </row>
    <row r="26" spans="2:6" ht="30" x14ac:dyDescent="0.25">
      <c r="C26" s="499" t="s">
        <v>224</v>
      </c>
      <c r="D26" s="499"/>
      <c r="E26" s="166">
        <v>7050</v>
      </c>
      <c r="F26" s="170" t="s">
        <v>225</v>
      </c>
    </row>
    <row r="27" spans="2:6" ht="45" x14ac:dyDescent="0.25">
      <c r="C27" s="499" t="s">
        <v>226</v>
      </c>
      <c r="D27" s="499"/>
      <c r="E27" s="166">
        <v>7005</v>
      </c>
      <c r="F27" s="172" t="s">
        <v>227</v>
      </c>
    </row>
    <row r="28" spans="2:6" ht="45" x14ac:dyDescent="0.25">
      <c r="C28" s="499" t="s">
        <v>210</v>
      </c>
      <c r="D28" s="499"/>
      <c r="E28" s="166">
        <v>7078</v>
      </c>
      <c r="F28" s="172" t="s">
        <v>228</v>
      </c>
    </row>
    <row r="29" spans="2:6" ht="30" x14ac:dyDescent="0.25">
      <c r="C29" s="499" t="s">
        <v>229</v>
      </c>
      <c r="D29" s="499"/>
      <c r="E29" s="166">
        <v>7077</v>
      </c>
      <c r="F29" s="170" t="s">
        <v>230</v>
      </c>
    </row>
    <row r="30" spans="2:6" ht="75" x14ac:dyDescent="0.25">
      <c r="C30" s="500" t="s">
        <v>231</v>
      </c>
      <c r="D30" s="500"/>
      <c r="E30" s="168">
        <v>7055</v>
      </c>
      <c r="F30" s="169" t="s">
        <v>232</v>
      </c>
    </row>
    <row r="31" spans="2:6" x14ac:dyDescent="0.25">
      <c r="B31" s="213" t="s">
        <v>233</v>
      </c>
      <c r="C31" s="213"/>
      <c r="D31" s="213"/>
      <c r="E31" s="213"/>
      <c r="F31" s="213"/>
    </row>
    <row r="32" spans="2:6" ht="60" x14ac:dyDescent="0.25">
      <c r="C32" s="498" t="s">
        <v>234</v>
      </c>
      <c r="D32" s="498"/>
      <c r="E32" s="165">
        <v>7075</v>
      </c>
      <c r="F32" s="171" t="s">
        <v>235</v>
      </c>
    </row>
    <row r="33" spans="3:6" ht="60" x14ac:dyDescent="0.25">
      <c r="C33" s="499" t="s">
        <v>236</v>
      </c>
      <c r="D33" s="499"/>
      <c r="E33" s="166">
        <v>7079</v>
      </c>
      <c r="F33" s="170" t="s">
        <v>237</v>
      </c>
    </row>
    <row r="38" spans="3:6" ht="6.6" customHeight="1" x14ac:dyDescent="0.25"/>
  </sheetData>
  <sheetProtection sheet="1" objects="1" scenarios="1"/>
  <mergeCells count="27">
    <mergeCell ref="C9:D9"/>
    <mergeCell ref="C3:D3"/>
    <mergeCell ref="C4:D4"/>
    <mergeCell ref="C5:D5"/>
    <mergeCell ref="C6:D6"/>
    <mergeCell ref="C8:D8"/>
    <mergeCell ref="C7:D7"/>
    <mergeCell ref="C24:D24"/>
    <mergeCell ref="C11:D11"/>
    <mergeCell ref="C12:D12"/>
    <mergeCell ref="C13:D13"/>
    <mergeCell ref="C14:D14"/>
    <mergeCell ref="C15:D15"/>
    <mergeCell ref="C17:D17"/>
    <mergeCell ref="C18:D18"/>
    <mergeCell ref="C20:D20"/>
    <mergeCell ref="C21:D21"/>
    <mergeCell ref="C22:D22"/>
    <mergeCell ref="C23:D23"/>
    <mergeCell ref="C32:D32"/>
    <mergeCell ref="C33:D33"/>
    <mergeCell ref="C25:D25"/>
    <mergeCell ref="C26:D26"/>
    <mergeCell ref="C27:D27"/>
    <mergeCell ref="C28:D28"/>
    <mergeCell ref="C29:D29"/>
    <mergeCell ref="C30:D30"/>
  </mergeCells>
  <printOptions horizontalCentered="1"/>
  <pageMargins left="0.2" right="0.2" top="0.75" bottom="0.25" header="0.3" footer="0.3"/>
  <pageSetup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59E88-DB8A-4870-8D5E-80FCC20276ED}">
  <sheetPr codeName="Sheet4"/>
  <dimension ref="A2:E94"/>
  <sheetViews>
    <sheetView topLeftCell="A29" zoomScale="76" workbookViewId="0">
      <selection activeCell="J41" sqref="J41"/>
    </sheetView>
  </sheetViews>
  <sheetFormatPr defaultRowHeight="15" x14ac:dyDescent="0.25"/>
  <cols>
    <col min="1" max="1" width="11" customWidth="1"/>
    <col min="2" max="2" width="36.140625" customWidth="1"/>
    <col min="3" max="3" width="7.5703125" customWidth="1"/>
    <col min="4" max="4" width="33" customWidth="1"/>
  </cols>
  <sheetData>
    <row r="2" spans="1:4" ht="18.75" x14ac:dyDescent="0.3">
      <c r="B2" s="23" t="s">
        <v>182</v>
      </c>
    </row>
    <row r="3" spans="1:4" ht="18.75" x14ac:dyDescent="0.3">
      <c r="B3" s="69" t="s">
        <v>17</v>
      </c>
    </row>
    <row r="4" spans="1:4" x14ac:dyDescent="0.25">
      <c r="A4" s="10"/>
      <c r="B4" s="9" t="s">
        <v>14</v>
      </c>
    </row>
    <row r="5" spans="1:4" x14ac:dyDescent="0.25">
      <c r="A5" s="10"/>
      <c r="B5" s="16" t="s">
        <v>131</v>
      </c>
    </row>
    <row r="6" spans="1:4" x14ac:dyDescent="0.25">
      <c r="B6" s="16" t="s">
        <v>18</v>
      </c>
    </row>
    <row r="7" spans="1:4" x14ac:dyDescent="0.25">
      <c r="B7" s="16" t="s">
        <v>19</v>
      </c>
      <c r="D7" s="19"/>
    </row>
    <row r="8" spans="1:4" x14ac:dyDescent="0.25">
      <c r="A8" s="13"/>
      <c r="B8" s="16" t="s">
        <v>20</v>
      </c>
    </row>
    <row r="9" spans="1:4" x14ac:dyDescent="0.25">
      <c r="A9" s="13"/>
      <c r="B9" s="16" t="s">
        <v>21</v>
      </c>
    </row>
    <row r="10" spans="1:4" x14ac:dyDescent="0.25">
      <c r="A10" s="13"/>
      <c r="B10" s="16" t="s">
        <v>22</v>
      </c>
    </row>
    <row r="11" spans="1:4" x14ac:dyDescent="0.25">
      <c r="B11" s="16" t="s">
        <v>23</v>
      </c>
    </row>
    <row r="12" spans="1:4" x14ac:dyDescent="0.25">
      <c r="A12" s="14"/>
      <c r="B12" s="16" t="s">
        <v>24</v>
      </c>
    </row>
    <row r="13" spans="1:4" x14ac:dyDescent="0.25">
      <c r="A13" s="14"/>
      <c r="B13" s="16" t="s">
        <v>25</v>
      </c>
    </row>
    <row r="14" spans="1:4" x14ac:dyDescent="0.25">
      <c r="B14" s="16" t="s">
        <v>26</v>
      </c>
      <c r="C14" s="8"/>
    </row>
    <row r="15" spans="1:4" x14ac:dyDescent="0.25">
      <c r="B15" s="16" t="s">
        <v>27</v>
      </c>
    </row>
    <row r="16" spans="1:4" x14ac:dyDescent="0.25">
      <c r="B16" s="16" t="s">
        <v>29</v>
      </c>
    </row>
    <row r="17" spans="1:4" x14ac:dyDescent="0.25">
      <c r="A17" s="13"/>
      <c r="B17" s="16" t="s">
        <v>31</v>
      </c>
    </row>
    <row r="18" spans="1:4" x14ac:dyDescent="0.25">
      <c r="A18" s="13"/>
      <c r="B18" s="17" t="s">
        <v>33</v>
      </c>
      <c r="C18" s="8"/>
    </row>
    <row r="19" spans="1:4" ht="18.75" x14ac:dyDescent="0.3">
      <c r="A19" s="2"/>
      <c r="B19" s="1"/>
    </row>
    <row r="20" spans="1:4" ht="18.75" x14ac:dyDescent="0.3">
      <c r="B20" s="504" t="s">
        <v>280</v>
      </c>
      <c r="C20" s="505"/>
      <c r="D20" s="506"/>
    </row>
    <row r="21" spans="1:4" x14ac:dyDescent="0.25">
      <c r="B21" s="227" t="s">
        <v>176</v>
      </c>
      <c r="D21" s="222"/>
    </row>
    <row r="22" spans="1:4" x14ac:dyDescent="0.25">
      <c r="B22" s="228">
        <v>6010</v>
      </c>
      <c r="C22" t="s">
        <v>144</v>
      </c>
      <c r="D22" s="222"/>
    </row>
    <row r="23" spans="1:4" x14ac:dyDescent="0.25">
      <c r="B23" s="228">
        <v>6012</v>
      </c>
      <c r="C23" t="s">
        <v>145</v>
      </c>
      <c r="D23" s="222"/>
    </row>
    <row r="24" spans="1:4" x14ac:dyDescent="0.25">
      <c r="B24" s="228">
        <v>6020</v>
      </c>
      <c r="C24" t="s">
        <v>146</v>
      </c>
      <c r="D24" s="222"/>
    </row>
    <row r="25" spans="1:4" x14ac:dyDescent="0.25">
      <c r="A25" s="13"/>
      <c r="B25" s="228">
        <v>6025</v>
      </c>
      <c r="C25" t="s">
        <v>147</v>
      </c>
      <c r="D25" s="222"/>
    </row>
    <row r="26" spans="1:4" x14ac:dyDescent="0.25">
      <c r="A26" s="13"/>
      <c r="B26" s="228">
        <v>6030</v>
      </c>
      <c r="C26" t="s">
        <v>148</v>
      </c>
      <c r="D26" s="222"/>
    </row>
    <row r="27" spans="1:4" x14ac:dyDescent="0.25">
      <c r="A27" s="2"/>
      <c r="B27" s="228">
        <v>6040</v>
      </c>
      <c r="C27" t="s">
        <v>149</v>
      </c>
      <c r="D27" s="222"/>
    </row>
    <row r="28" spans="1:4" x14ac:dyDescent="0.25">
      <c r="B28" s="228">
        <v>6050</v>
      </c>
      <c r="C28" t="s">
        <v>150</v>
      </c>
      <c r="D28" s="222"/>
    </row>
    <row r="29" spans="1:4" x14ac:dyDescent="0.25">
      <c r="B29" s="228">
        <v>6060</v>
      </c>
      <c r="C29" t="s">
        <v>151</v>
      </c>
      <c r="D29" s="222"/>
    </row>
    <row r="30" spans="1:4" x14ac:dyDescent="0.25">
      <c r="B30" s="228">
        <v>6100</v>
      </c>
      <c r="C30" t="s">
        <v>152</v>
      </c>
      <c r="D30" s="222"/>
    </row>
    <row r="31" spans="1:4" x14ac:dyDescent="0.25">
      <c r="B31" s="228">
        <v>6105</v>
      </c>
      <c r="C31" t="s">
        <v>153</v>
      </c>
      <c r="D31" s="222"/>
    </row>
    <row r="32" spans="1:4" x14ac:dyDescent="0.25">
      <c r="B32" s="228">
        <v>6110</v>
      </c>
      <c r="C32" t="s">
        <v>154</v>
      </c>
      <c r="D32" s="222"/>
    </row>
    <row r="33" spans="1:4" x14ac:dyDescent="0.25">
      <c r="B33" s="229">
        <v>6120</v>
      </c>
      <c r="C33" s="225" t="s">
        <v>155</v>
      </c>
      <c r="D33" s="226"/>
    </row>
    <row r="35" spans="1:4" ht="18.75" x14ac:dyDescent="0.3">
      <c r="B35" s="22" t="s">
        <v>128</v>
      </c>
    </row>
    <row r="36" spans="1:4" ht="18.75" x14ac:dyDescent="0.3">
      <c r="B36" s="108" t="s">
        <v>35</v>
      </c>
      <c r="C36" s="109" t="s">
        <v>174</v>
      </c>
      <c r="D36" s="110"/>
    </row>
    <row r="37" spans="1:4" ht="18.75" x14ac:dyDescent="0.3">
      <c r="B37" s="28" t="s">
        <v>136</v>
      </c>
      <c r="C37" s="111" t="s">
        <v>137</v>
      </c>
      <c r="D37" s="112"/>
    </row>
    <row r="38" spans="1:4" x14ac:dyDescent="0.25">
      <c r="B38" s="113" t="s">
        <v>39</v>
      </c>
      <c r="C38" s="26" t="s">
        <v>106</v>
      </c>
      <c r="D38" s="11" t="s">
        <v>126</v>
      </c>
    </row>
    <row r="39" spans="1:4" ht="18.75" x14ac:dyDescent="0.3">
      <c r="B39" s="114" t="s">
        <v>84</v>
      </c>
      <c r="C39" s="115"/>
      <c r="D39" s="112"/>
    </row>
    <row r="40" spans="1:4" x14ac:dyDescent="0.25">
      <c r="B40" s="28" t="s">
        <v>142</v>
      </c>
      <c r="C40" s="26" t="s">
        <v>92</v>
      </c>
      <c r="D40" s="116" t="s">
        <v>166</v>
      </c>
    </row>
    <row r="41" spans="1:4" x14ac:dyDescent="0.25">
      <c r="B41" s="28" t="s">
        <v>143</v>
      </c>
      <c r="C41" s="26" t="s">
        <v>92</v>
      </c>
      <c r="D41" s="116" t="s">
        <v>167</v>
      </c>
    </row>
    <row r="42" spans="1:4" ht="18.75" x14ac:dyDescent="0.3">
      <c r="B42" s="114" t="s">
        <v>85</v>
      </c>
      <c r="C42" s="115"/>
      <c r="D42" s="112"/>
    </row>
    <row r="43" spans="1:4" x14ac:dyDescent="0.25">
      <c r="B43" s="113" t="s">
        <v>48</v>
      </c>
      <c r="C43" s="26" t="s">
        <v>94</v>
      </c>
      <c r="D43" s="11" t="s">
        <v>116</v>
      </c>
    </row>
    <row r="44" spans="1:4" x14ac:dyDescent="0.25">
      <c r="B44" s="113" t="s">
        <v>41</v>
      </c>
      <c r="C44" s="26" t="s">
        <v>94</v>
      </c>
      <c r="D44" s="11" t="s">
        <v>116</v>
      </c>
    </row>
    <row r="45" spans="1:4" x14ac:dyDescent="0.25">
      <c r="B45" s="113" t="s">
        <v>328</v>
      </c>
      <c r="C45" s="26" t="s">
        <v>100</v>
      </c>
      <c r="D45" s="11" t="s">
        <v>121</v>
      </c>
    </row>
    <row r="46" spans="1:4" x14ac:dyDescent="0.25">
      <c r="A46" s="2"/>
      <c r="B46" s="113" t="s">
        <v>49</v>
      </c>
      <c r="C46" s="26" t="s">
        <v>92</v>
      </c>
      <c r="D46" s="11" t="s">
        <v>114</v>
      </c>
    </row>
    <row r="47" spans="1:4" x14ac:dyDescent="0.25">
      <c r="B47" s="113" t="s">
        <v>51</v>
      </c>
      <c r="C47" s="26" t="s">
        <v>105</v>
      </c>
      <c r="D47" s="11" t="s">
        <v>37</v>
      </c>
    </row>
    <row r="48" spans="1:4" x14ac:dyDescent="0.25">
      <c r="B48" s="114" t="s">
        <v>141</v>
      </c>
      <c r="C48" s="26"/>
      <c r="D48" s="11"/>
    </row>
    <row r="49" spans="2:5" x14ac:dyDescent="0.25">
      <c r="B49" s="113" t="s">
        <v>136</v>
      </c>
      <c r="C49" s="26"/>
      <c r="D49" s="11"/>
    </row>
    <row r="50" spans="2:5" x14ac:dyDescent="0.25">
      <c r="B50" s="113" t="s">
        <v>43</v>
      </c>
      <c r="C50" s="26" t="s">
        <v>100</v>
      </c>
      <c r="D50" s="11" t="s">
        <v>121</v>
      </c>
    </row>
    <row r="51" spans="2:5" x14ac:dyDescent="0.25">
      <c r="B51" s="113" t="s">
        <v>256</v>
      </c>
      <c r="C51" s="26" t="s">
        <v>102</v>
      </c>
      <c r="D51" s="11" t="s">
        <v>123</v>
      </c>
      <c r="E51" s="121"/>
    </row>
    <row r="52" spans="2:5" x14ac:dyDescent="0.25">
      <c r="B52" s="113" t="s">
        <v>42</v>
      </c>
      <c r="C52" s="26" t="s">
        <v>96</v>
      </c>
      <c r="D52" s="11" t="s">
        <v>118</v>
      </c>
    </row>
    <row r="53" spans="2:5" x14ac:dyDescent="0.25">
      <c r="B53" s="113" t="s">
        <v>40</v>
      </c>
      <c r="C53" s="26" t="s">
        <v>94</v>
      </c>
      <c r="D53" s="11" t="s">
        <v>116</v>
      </c>
    </row>
    <row r="54" spans="2:5" x14ac:dyDescent="0.25">
      <c r="B54" s="113" t="s">
        <v>45</v>
      </c>
      <c r="C54" s="26" t="s">
        <v>99</v>
      </c>
      <c r="D54" s="11" t="s">
        <v>45</v>
      </c>
    </row>
    <row r="55" spans="2:5" x14ac:dyDescent="0.25">
      <c r="B55" s="113" t="s">
        <v>46</v>
      </c>
      <c r="C55" s="26" t="s">
        <v>94</v>
      </c>
      <c r="D55" s="11" t="s">
        <v>116</v>
      </c>
    </row>
    <row r="56" spans="2:5" x14ac:dyDescent="0.25">
      <c r="B56" s="113" t="s">
        <v>36</v>
      </c>
      <c r="C56" s="26" t="s">
        <v>104</v>
      </c>
      <c r="D56" s="11" t="s">
        <v>125</v>
      </c>
    </row>
    <row r="57" spans="2:5" x14ac:dyDescent="0.25">
      <c r="B57" s="113" t="s">
        <v>38</v>
      </c>
      <c r="C57" s="26" t="s">
        <v>103</v>
      </c>
      <c r="D57" s="11" t="s">
        <v>124</v>
      </c>
    </row>
    <row r="58" spans="2:5" x14ac:dyDescent="0.25">
      <c r="B58" s="113" t="s">
        <v>258</v>
      </c>
      <c r="C58" s="26" t="s">
        <v>95</v>
      </c>
      <c r="D58" s="11" t="s">
        <v>117</v>
      </c>
    </row>
    <row r="59" spans="2:5" x14ac:dyDescent="0.25">
      <c r="B59" s="113" t="s">
        <v>259</v>
      </c>
      <c r="C59" s="26" t="s">
        <v>97</v>
      </c>
      <c r="D59" s="11" t="s">
        <v>119</v>
      </c>
    </row>
    <row r="60" spans="2:5" x14ac:dyDescent="0.25">
      <c r="B60" s="113" t="s">
        <v>260</v>
      </c>
      <c r="C60" s="26" t="s">
        <v>98</v>
      </c>
      <c r="D60" s="11" t="s">
        <v>120</v>
      </c>
    </row>
    <row r="61" spans="2:5" x14ac:dyDescent="0.25">
      <c r="B61" s="113" t="s">
        <v>261</v>
      </c>
      <c r="C61" s="26" t="s">
        <v>101</v>
      </c>
      <c r="D61" s="11" t="s">
        <v>122</v>
      </c>
    </row>
    <row r="62" spans="2:5" x14ac:dyDescent="0.25">
      <c r="B62" s="113" t="s">
        <v>262</v>
      </c>
      <c r="C62" s="26" t="s">
        <v>87</v>
      </c>
      <c r="D62" s="11" t="s">
        <v>108</v>
      </c>
    </row>
    <row r="63" spans="2:5" x14ac:dyDescent="0.25">
      <c r="B63" s="113" t="s">
        <v>263</v>
      </c>
      <c r="C63" s="26" t="s">
        <v>88</v>
      </c>
      <c r="D63" s="11" t="s">
        <v>109</v>
      </c>
    </row>
    <row r="64" spans="2:5" x14ac:dyDescent="0.25">
      <c r="B64" s="113" t="s">
        <v>264</v>
      </c>
      <c r="C64" s="26" t="s">
        <v>89</v>
      </c>
      <c r="D64" s="11" t="s">
        <v>110</v>
      </c>
    </row>
    <row r="65" spans="1:5" x14ac:dyDescent="0.25">
      <c r="B65" s="113" t="s">
        <v>265</v>
      </c>
      <c r="C65" s="26" t="s">
        <v>93</v>
      </c>
      <c r="D65" s="11" t="s">
        <v>115</v>
      </c>
    </row>
    <row r="66" spans="1:5" x14ac:dyDescent="0.25">
      <c r="A66" s="12"/>
      <c r="B66" s="113" t="s">
        <v>267</v>
      </c>
      <c r="C66" s="26" t="s">
        <v>90</v>
      </c>
      <c r="D66" s="11" t="s">
        <v>112</v>
      </c>
      <c r="E66" s="121"/>
    </row>
    <row r="67" spans="1:5" x14ac:dyDescent="0.25">
      <c r="A67" s="12"/>
      <c r="B67" s="113" t="s">
        <v>268</v>
      </c>
      <c r="C67" s="26" t="s">
        <v>91</v>
      </c>
      <c r="D67" s="11" t="s">
        <v>113</v>
      </c>
      <c r="E67" s="121"/>
    </row>
    <row r="68" spans="1:5" x14ac:dyDescent="0.25">
      <c r="B68" s="117" t="s">
        <v>135</v>
      </c>
      <c r="C68" s="26"/>
      <c r="D68" s="11"/>
    </row>
    <row r="69" spans="1:5" x14ac:dyDescent="0.25">
      <c r="B69" s="113" t="s">
        <v>136</v>
      </c>
      <c r="C69" s="26"/>
      <c r="D69" s="11"/>
    </row>
    <row r="70" spans="1:5" x14ac:dyDescent="0.25">
      <c r="B70" s="113" t="s">
        <v>37</v>
      </c>
      <c r="C70" s="26" t="s">
        <v>105</v>
      </c>
      <c r="D70" s="11" t="s">
        <v>37</v>
      </c>
    </row>
    <row r="71" spans="1:5" x14ac:dyDescent="0.25">
      <c r="A71" s="12"/>
      <c r="B71" s="113" t="s">
        <v>257</v>
      </c>
      <c r="C71" s="26" t="s">
        <v>107</v>
      </c>
      <c r="D71" s="11" t="s">
        <v>127</v>
      </c>
      <c r="E71" s="121"/>
    </row>
    <row r="72" spans="1:5" x14ac:dyDescent="0.25">
      <c r="B72" s="113" t="s">
        <v>266</v>
      </c>
      <c r="C72" s="26" t="s">
        <v>89</v>
      </c>
      <c r="D72" s="11" t="s">
        <v>111</v>
      </c>
    </row>
    <row r="73" spans="1:5" x14ac:dyDescent="0.25">
      <c r="B73" s="20" t="s">
        <v>138</v>
      </c>
      <c r="C73" s="118" t="s">
        <v>139</v>
      </c>
      <c r="D73" s="15" t="s">
        <v>138</v>
      </c>
    </row>
    <row r="74" spans="1:5" x14ac:dyDescent="0.25">
      <c r="B74" s="19"/>
      <c r="C74" s="26"/>
    </row>
    <row r="76" spans="1:5" ht="18.75" x14ac:dyDescent="0.3">
      <c r="B76" s="66" t="s">
        <v>35</v>
      </c>
      <c r="C76" s="67" t="s">
        <v>79</v>
      </c>
      <c r="D76" s="68"/>
    </row>
    <row r="77" spans="1:5" x14ac:dyDescent="0.25">
      <c r="B77" s="28" t="s">
        <v>132</v>
      </c>
      <c r="C77">
        <v>7075</v>
      </c>
      <c r="D77" s="11"/>
    </row>
    <row r="78" spans="1:5" x14ac:dyDescent="0.25">
      <c r="B78" s="20" t="s">
        <v>133</v>
      </c>
      <c r="C78" s="7">
        <v>7079</v>
      </c>
      <c r="D78" s="15"/>
    </row>
    <row r="81" spans="2:3" ht="18.75" x14ac:dyDescent="0.3">
      <c r="B81" s="164" t="s">
        <v>50</v>
      </c>
    </row>
    <row r="82" spans="2:3" x14ac:dyDescent="0.25">
      <c r="B82" s="6" t="s">
        <v>184</v>
      </c>
    </row>
    <row r="83" spans="2:3" x14ac:dyDescent="0.25">
      <c r="B83" s="16" t="s">
        <v>53</v>
      </c>
    </row>
    <row r="84" spans="2:3" x14ac:dyDescent="0.25">
      <c r="B84" s="16" t="s">
        <v>52</v>
      </c>
    </row>
    <row r="85" spans="2:3" x14ac:dyDescent="0.25">
      <c r="B85" s="16" t="s">
        <v>54</v>
      </c>
    </row>
    <row r="86" spans="2:3" x14ac:dyDescent="0.25">
      <c r="B86" s="17" t="s">
        <v>189</v>
      </c>
    </row>
    <row r="92" spans="2:3" ht="18.75" x14ac:dyDescent="0.3">
      <c r="B92" s="23"/>
      <c r="C92" s="22"/>
    </row>
    <row r="94" spans="2:3" x14ac:dyDescent="0.25">
      <c r="C94" s="26"/>
    </row>
  </sheetData>
  <mergeCells count="1">
    <mergeCell ref="B20:D20"/>
  </mergeCells>
  <pageMargins left="0.7" right="0.7" top="0.75" bottom="0.75" header="0.3" footer="0.3"/>
  <ignoredErrors>
    <ignoredError sqref="C71:C73 C38:C40 C51:C68 C46:C48 C42:C4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F2B23-0B39-4457-84C8-7B6A23BADE89}">
  <sheetPr codeName="Sheet5">
    <tabColor theme="0"/>
    <pageSetUpPr fitToPage="1"/>
  </sheetPr>
  <dimension ref="B1:J56"/>
  <sheetViews>
    <sheetView topLeftCell="A18" zoomScale="64" zoomScaleNormal="85" workbookViewId="0">
      <selection activeCell="I56" sqref="I56"/>
    </sheetView>
  </sheetViews>
  <sheetFormatPr defaultRowHeight="15" x14ac:dyDescent="0.25"/>
  <cols>
    <col min="1" max="1" width="3.85546875" customWidth="1"/>
    <col min="2" max="2" width="28.85546875" customWidth="1"/>
    <col min="3" max="8" width="14.28515625" customWidth="1"/>
    <col min="9" max="9" width="18.85546875" customWidth="1"/>
    <col min="10" max="10" width="11.28515625" customWidth="1"/>
  </cols>
  <sheetData>
    <row r="1" spans="2:9" ht="19.5" x14ac:dyDescent="0.3">
      <c r="B1" s="175" t="s">
        <v>241</v>
      </c>
      <c r="C1" t="s">
        <v>322</v>
      </c>
    </row>
    <row r="3" spans="2:9" x14ac:dyDescent="0.25">
      <c r="B3" s="179" t="s">
        <v>72</v>
      </c>
      <c r="C3" s="180"/>
      <c r="D3" s="180"/>
      <c r="E3" s="180"/>
      <c r="F3" s="180"/>
      <c r="G3" s="180"/>
      <c r="H3" s="180"/>
      <c r="I3" s="180"/>
    </row>
    <row r="4" spans="2:9" x14ac:dyDescent="0.25">
      <c r="B4" s="181" t="s">
        <v>247</v>
      </c>
      <c r="C4" s="182" t="s">
        <v>242</v>
      </c>
      <c r="D4" s="183" t="s">
        <v>243</v>
      </c>
      <c r="E4" s="183" t="s">
        <v>244</v>
      </c>
      <c r="F4" s="183" t="s">
        <v>245</v>
      </c>
      <c r="G4" s="183" t="s">
        <v>246</v>
      </c>
      <c r="H4" s="183" t="s">
        <v>71</v>
      </c>
      <c r="I4" s="183" t="s">
        <v>250</v>
      </c>
    </row>
    <row r="5" spans="2:9" x14ac:dyDescent="0.25">
      <c r="B5" s="176" t="s">
        <v>144</v>
      </c>
      <c r="C5" s="185" t="str">
        <f>IF(C$56="No","",IF(SUMIF('Endeavor Budget Template'!$B$11:$B$124,$I5,'Endeavor Budget Template'!D$11:D$124)=0,"",SUMIF('Endeavor Budget Template'!$B$11:$B$124,$I5,'Endeavor Budget Template'!D$11:D$124)))</f>
        <v/>
      </c>
      <c r="D5" s="185" t="str">
        <f>IF(D$56="No","",IF(SUMIF('Endeavor Budget Template'!$B$11:$B$124,$I5,'Endeavor Budget Template'!E$11:E$124)=0,"",SUMIF('Endeavor Budget Template'!$B$11:$B$124,$I5,'Endeavor Budget Template'!E$11:E$124)))</f>
        <v/>
      </c>
      <c r="E5" s="185" t="str">
        <f>IF(E$56="No","",IF(SUMIF('Endeavor Budget Template'!$B$11:$B$124,$I5,'Endeavor Budget Template'!F$11:F$124)=0,"",SUMIF('Endeavor Budget Template'!$B$11:$B$124,$I5,'Endeavor Budget Template'!F$11:F$124)))</f>
        <v/>
      </c>
      <c r="F5" s="185" t="str">
        <f>IF(F$56="No","",IF(SUMIF('Endeavor Budget Template'!$B$11:$B$124,$I5,'Endeavor Budget Template'!G$11:G$124)=0,"",SUMIF('Endeavor Budget Template'!$B$11:$B$124,$I5,'Endeavor Budget Template'!G$11:G$124)))</f>
        <v/>
      </c>
      <c r="G5" s="185" t="str">
        <f>IF(G$56="No","",IF(SUMIF('Endeavor Budget Template'!$B$11:$B$124,$I5,'Endeavor Budget Template'!H$11:H$124)=0,"",SUMIF('Endeavor Budget Template'!$B$11:$B$124,$I5,'Endeavor Budget Template'!H$11:H$124)))</f>
        <v/>
      </c>
      <c r="H5" s="193">
        <f>SUM(C5:G5)</f>
        <v>0</v>
      </c>
      <c r="I5" s="121">
        <v>6010</v>
      </c>
    </row>
    <row r="6" spans="2:9" x14ac:dyDescent="0.25">
      <c r="B6" s="176" t="s">
        <v>145</v>
      </c>
      <c r="C6" s="185" t="str">
        <f>IF(C$56="No","",IF(SUMIF('Endeavor Budget Template'!$B$11:$B$124,$I6,'Endeavor Budget Template'!D$11:D$124)=0,"",SUMIF('Endeavor Budget Template'!$B$11:$B$124,$I6,'Endeavor Budget Template'!D$11:D$124)))</f>
        <v/>
      </c>
      <c r="D6" s="185" t="str">
        <f>IF(D$56="No","",IF(SUMIF('Endeavor Budget Template'!$B$11:$B$124,$I6,'Endeavor Budget Template'!E$11:E$124)=0,"",SUMIF('Endeavor Budget Template'!$B$11:$B$124,$I6,'Endeavor Budget Template'!E$11:E$124)))</f>
        <v/>
      </c>
      <c r="E6" s="185" t="str">
        <f>IF(E$56="No","",IF(SUMIF('Endeavor Budget Template'!$B$11:$B$124,$I6,'Endeavor Budget Template'!F$11:F$124)=0,"",SUMIF('Endeavor Budget Template'!$B$11:$B$124,$I6,'Endeavor Budget Template'!F$11:F$124)))</f>
        <v/>
      </c>
      <c r="F6" s="185" t="str">
        <f>IF(F$56="No","",IF(SUMIF('Endeavor Budget Template'!$B$11:$B$124,$I6,'Endeavor Budget Template'!G$11:G$124)=0,"",SUMIF('Endeavor Budget Template'!$B$11:$B$124,$I6,'Endeavor Budget Template'!G$11:G$124)))</f>
        <v/>
      </c>
      <c r="G6" s="185" t="str">
        <f>IF(G$56="No","",IF(SUMIF('Endeavor Budget Template'!$B$11:$B$124,$I6,'Endeavor Budget Template'!H$11:H$124)=0,"",SUMIF('Endeavor Budget Template'!$B$11:$B$124,$I6,'Endeavor Budget Template'!H$11:H$124)))</f>
        <v/>
      </c>
      <c r="H6" s="193">
        <f t="shared" ref="H6:H38" si="0">SUM(C6:G6)</f>
        <v>0</v>
      </c>
      <c r="I6" s="121">
        <v>6012</v>
      </c>
    </row>
    <row r="7" spans="2:9" x14ac:dyDescent="0.25">
      <c r="B7" s="176" t="s">
        <v>146</v>
      </c>
      <c r="C7" s="185" t="str">
        <f>IF(C$56="No","",IF(SUMIF('Endeavor Budget Template'!$B$11:$B$124,$I7,'Endeavor Budget Template'!D$11:D$124)=0,"",SUMIF('Endeavor Budget Template'!$B$11:$B$124,$I7,'Endeavor Budget Template'!D$11:D$124)))</f>
        <v/>
      </c>
      <c r="D7" s="185" t="str">
        <f>IF(D$56="No","",IF(SUMIF('Endeavor Budget Template'!$B$11:$B$124,$I7,'Endeavor Budget Template'!E$11:E$124)=0,"",SUMIF('Endeavor Budget Template'!$B$11:$B$124,$I7,'Endeavor Budget Template'!E$11:E$124)))</f>
        <v/>
      </c>
      <c r="E7" s="185" t="str">
        <f>IF(E$56="No","",IF(SUMIF('Endeavor Budget Template'!$B$11:$B$124,$I7,'Endeavor Budget Template'!F$11:F$124)=0,"",SUMIF('Endeavor Budget Template'!$B$11:$B$124,$I7,'Endeavor Budget Template'!F$11:F$124)))</f>
        <v/>
      </c>
      <c r="F7" s="185" t="str">
        <f>IF(F$56="No","",IF(SUMIF('Endeavor Budget Template'!$B$11:$B$124,$I7,'Endeavor Budget Template'!G$11:G$124)=0,"",SUMIF('Endeavor Budget Template'!$B$11:$B$124,$I7,'Endeavor Budget Template'!G$11:G$124)))</f>
        <v/>
      </c>
      <c r="G7" s="185" t="str">
        <f>IF(G$56="No","",IF(SUMIF('Endeavor Budget Template'!$B$11:$B$124,$I7,'Endeavor Budget Template'!H$11:H$124)=0,"",SUMIF('Endeavor Budget Template'!$B$11:$B$124,$I7,'Endeavor Budget Template'!H$11:H$124)))</f>
        <v/>
      </c>
      <c r="H7" s="193">
        <f t="shared" si="0"/>
        <v>0</v>
      </c>
      <c r="I7" s="121">
        <v>6020</v>
      </c>
    </row>
    <row r="8" spans="2:9" x14ac:dyDescent="0.25">
      <c r="B8" s="176" t="s">
        <v>147</v>
      </c>
      <c r="C8" s="185" t="str">
        <f>IF(C$56="No","",IF(SUMIF('Endeavor Budget Template'!$B$11:$B$124,$I8,'Endeavor Budget Template'!D$11:D$124)=0,"",SUMIF('Endeavor Budget Template'!$B$11:$B$124,$I8,'Endeavor Budget Template'!D$11:D$124)))</f>
        <v/>
      </c>
      <c r="D8" s="185" t="str">
        <f>IF(D$56="No","",IF(SUMIF('Endeavor Budget Template'!$B$11:$B$124,$I8,'Endeavor Budget Template'!E$11:E$124)=0,"",SUMIF('Endeavor Budget Template'!$B$11:$B$124,$I8,'Endeavor Budget Template'!E$11:E$124)))</f>
        <v/>
      </c>
      <c r="E8" s="185" t="str">
        <f>IF(E$56="No","",IF(SUMIF('Endeavor Budget Template'!$B$11:$B$124,$I8,'Endeavor Budget Template'!F$11:F$124)=0,"",SUMIF('Endeavor Budget Template'!$B$11:$B$124,$I8,'Endeavor Budget Template'!F$11:F$124)))</f>
        <v/>
      </c>
      <c r="F8" s="185" t="str">
        <f>IF(F$56="No","",IF(SUMIF('Endeavor Budget Template'!$B$11:$B$124,$I8,'Endeavor Budget Template'!G$11:G$124)=0,"",SUMIF('Endeavor Budget Template'!$B$11:$B$124,$I8,'Endeavor Budget Template'!G$11:G$124)))</f>
        <v/>
      </c>
      <c r="G8" s="185" t="str">
        <f>IF(G$56="No","",IF(SUMIF('Endeavor Budget Template'!$B$11:$B$124,$I8,'Endeavor Budget Template'!H$11:H$124)=0,"",SUMIF('Endeavor Budget Template'!$B$11:$B$124,$I8,'Endeavor Budget Template'!H$11:H$124)))</f>
        <v/>
      </c>
      <c r="H8" s="193">
        <f t="shared" si="0"/>
        <v>0</v>
      </c>
      <c r="I8" s="121">
        <v>6025</v>
      </c>
    </row>
    <row r="9" spans="2:9" x14ac:dyDescent="0.25">
      <c r="B9" s="176" t="s">
        <v>148</v>
      </c>
      <c r="C9" s="185" t="str">
        <f>IF(C$56="No","",IF(SUMIF('Endeavor Budget Template'!$B$11:$B$124,$I9,'Endeavor Budget Template'!D$11:D$124)=0,"",SUMIF('Endeavor Budget Template'!$B$11:$B$124,$I9,'Endeavor Budget Template'!D$11:D$124)))</f>
        <v/>
      </c>
      <c r="D9" s="185" t="str">
        <f>IF(D$56="No","",IF(SUMIF('Endeavor Budget Template'!$B$11:$B$124,$I9,'Endeavor Budget Template'!E$11:E$124)=0,"",SUMIF('Endeavor Budget Template'!$B$11:$B$124,$I9,'Endeavor Budget Template'!E$11:E$124)))</f>
        <v/>
      </c>
      <c r="E9" s="185" t="str">
        <f>IF(E$56="No","",IF(SUMIF('Endeavor Budget Template'!$B$11:$B$124,$I9,'Endeavor Budget Template'!F$11:F$124)=0,"",SUMIF('Endeavor Budget Template'!$B$11:$B$124,$I9,'Endeavor Budget Template'!F$11:F$124)))</f>
        <v/>
      </c>
      <c r="F9" s="185" t="str">
        <f>IF(F$56="No","",IF(SUMIF('Endeavor Budget Template'!$B$11:$B$124,$I9,'Endeavor Budget Template'!G$11:G$124)=0,"",SUMIF('Endeavor Budget Template'!$B$11:$B$124,$I9,'Endeavor Budget Template'!G$11:G$124)))</f>
        <v/>
      </c>
      <c r="G9" s="185" t="str">
        <f>IF(G$56="No","",IF(SUMIF('Endeavor Budget Template'!$B$11:$B$124,$I9,'Endeavor Budget Template'!H$11:H$124)=0,"",SUMIF('Endeavor Budget Template'!$B$11:$B$124,$I9,'Endeavor Budget Template'!H$11:H$124)))</f>
        <v/>
      </c>
      <c r="H9" s="193">
        <f t="shared" si="0"/>
        <v>0</v>
      </c>
      <c r="I9" s="121">
        <v>6030</v>
      </c>
    </row>
    <row r="10" spans="2:9" x14ac:dyDescent="0.25">
      <c r="B10" s="176" t="s">
        <v>149</v>
      </c>
      <c r="C10" s="185" t="str">
        <f>IF(C$56="No","",IF(SUMIF('Endeavor Budget Template'!$B$11:$B$124,$I10,'Endeavor Budget Template'!D$11:D$124)=0,"",SUMIF('Endeavor Budget Template'!$B$11:$B$124,$I10,'Endeavor Budget Template'!D$11:D$124)))</f>
        <v/>
      </c>
      <c r="D10" s="185" t="str">
        <f>IF(D$56="No","",IF(SUMIF('Endeavor Budget Template'!$B$11:$B$124,$I10,'Endeavor Budget Template'!E$11:E$124)=0,"",SUMIF('Endeavor Budget Template'!$B$11:$B$124,$I10,'Endeavor Budget Template'!E$11:E$124)))</f>
        <v/>
      </c>
      <c r="E10" s="185" t="str">
        <f>IF(E$56="No","",IF(SUMIF('Endeavor Budget Template'!$B$11:$B$124,$I10,'Endeavor Budget Template'!F$11:F$124)=0,"",SUMIF('Endeavor Budget Template'!$B$11:$B$124,$I10,'Endeavor Budget Template'!F$11:F$124)))</f>
        <v/>
      </c>
      <c r="F10" s="185" t="str">
        <f>IF(F$56="No","",IF(SUMIF('Endeavor Budget Template'!$B$11:$B$124,$I10,'Endeavor Budget Template'!G$11:G$124)=0,"",SUMIF('Endeavor Budget Template'!$B$11:$B$124,$I10,'Endeavor Budget Template'!G$11:G$124)))</f>
        <v/>
      </c>
      <c r="G10" s="185" t="str">
        <f>IF(G$56="No","",IF(SUMIF('Endeavor Budget Template'!$B$11:$B$124,$I10,'Endeavor Budget Template'!H$11:H$124)=0,"",SUMIF('Endeavor Budget Template'!$B$11:$B$124,$I10,'Endeavor Budget Template'!H$11:H$124)))</f>
        <v/>
      </c>
      <c r="H10" s="193">
        <f t="shared" si="0"/>
        <v>0</v>
      </c>
      <c r="I10" s="121">
        <v>6040</v>
      </c>
    </row>
    <row r="11" spans="2:9" x14ac:dyDescent="0.25">
      <c r="B11" s="176" t="s">
        <v>150</v>
      </c>
      <c r="C11" s="185" t="str">
        <f>IF(C$56="No","",IF(SUMIF('Endeavor Budget Template'!$B$11:$B$124,$I11,'Endeavor Budget Template'!D$11:D$124)=0,"",SUMIF('Endeavor Budget Template'!$B$11:$B$124,$I11,'Endeavor Budget Template'!D$11:D$124)))</f>
        <v/>
      </c>
      <c r="D11" s="185" t="str">
        <f>IF(D$56="No","",IF(SUMIF('Endeavor Budget Template'!$B$11:$B$124,$I11,'Endeavor Budget Template'!E$11:E$124)=0,"",SUMIF('Endeavor Budget Template'!$B$11:$B$124,$I11,'Endeavor Budget Template'!E$11:E$124)))</f>
        <v/>
      </c>
      <c r="E11" s="185" t="str">
        <f>IF(E$56="No","",IF(SUMIF('Endeavor Budget Template'!$B$11:$B$124,$I11,'Endeavor Budget Template'!F$11:F$124)=0,"",SUMIF('Endeavor Budget Template'!$B$11:$B$124,$I11,'Endeavor Budget Template'!F$11:F$124)))</f>
        <v/>
      </c>
      <c r="F11" s="185" t="str">
        <f>IF(F$56="No","",IF(SUMIF('Endeavor Budget Template'!$B$11:$B$124,$I11,'Endeavor Budget Template'!G$11:G$124)=0,"",SUMIF('Endeavor Budget Template'!$B$11:$B$124,$I11,'Endeavor Budget Template'!G$11:G$124)))</f>
        <v/>
      </c>
      <c r="G11" s="185" t="str">
        <f>IF(G$56="No","",IF(SUMIF('Endeavor Budget Template'!$B$11:$B$124,$I11,'Endeavor Budget Template'!H$11:H$124)=0,"",SUMIF('Endeavor Budget Template'!$B$11:$B$124,$I11,'Endeavor Budget Template'!H$11:H$124)))</f>
        <v/>
      </c>
      <c r="H11" s="193">
        <f t="shared" si="0"/>
        <v>0</v>
      </c>
      <c r="I11" s="121">
        <v>6050</v>
      </c>
    </row>
    <row r="12" spans="2:9" x14ac:dyDescent="0.25">
      <c r="B12" s="176" t="s">
        <v>151</v>
      </c>
      <c r="C12" s="185" t="str">
        <f>IF(C$56="No","",IF(SUMIF('Endeavor Budget Template'!$B$11:$B$124,$I12,'Endeavor Budget Template'!D$11:D$124)=0,"",SUMIF('Endeavor Budget Template'!$B$11:$B$124,$I12,'Endeavor Budget Template'!D$11:D$124)))</f>
        <v/>
      </c>
      <c r="D12" s="185" t="str">
        <f>IF(D$56="No","",IF(SUMIF('Endeavor Budget Template'!$B$11:$B$124,$I12,'Endeavor Budget Template'!E$11:E$124)=0,"",SUMIF('Endeavor Budget Template'!$B$11:$B$124,$I12,'Endeavor Budget Template'!E$11:E$124)))</f>
        <v/>
      </c>
      <c r="E12" s="185" t="str">
        <f>IF(E$56="No","",IF(SUMIF('Endeavor Budget Template'!$B$11:$B$124,$I12,'Endeavor Budget Template'!F$11:F$124)=0,"",SUMIF('Endeavor Budget Template'!$B$11:$B$124,$I12,'Endeavor Budget Template'!F$11:F$124)))</f>
        <v/>
      </c>
      <c r="F12" s="185" t="str">
        <f>IF(F$56="No","",IF(SUMIF('Endeavor Budget Template'!$B$11:$B$124,$I12,'Endeavor Budget Template'!G$11:G$124)=0,"",SUMIF('Endeavor Budget Template'!$B$11:$B$124,$I12,'Endeavor Budget Template'!G$11:G$124)))</f>
        <v/>
      </c>
      <c r="G12" s="185" t="str">
        <f>IF(G$56="No","",IF(SUMIF('Endeavor Budget Template'!$B$11:$B$124,$I12,'Endeavor Budget Template'!H$11:H$124)=0,"",SUMIF('Endeavor Budget Template'!$B$11:$B$124,$I12,'Endeavor Budget Template'!H$11:H$124)))</f>
        <v/>
      </c>
      <c r="H12" s="193">
        <f t="shared" si="0"/>
        <v>0</v>
      </c>
      <c r="I12" s="121">
        <v>6060</v>
      </c>
    </row>
    <row r="13" spans="2:9" x14ac:dyDescent="0.25">
      <c r="B13" s="176" t="s">
        <v>152</v>
      </c>
      <c r="C13" s="185" t="str">
        <f>IF(C$56="No","",IF(SUMIF('Endeavor Budget Template'!$B$11:$B$124,$I13,'Endeavor Budget Template'!D$11:D$124)=0,"",SUMIF('Endeavor Budget Template'!$B$11:$B$124,$I13,'Endeavor Budget Template'!D$11:D$124)))</f>
        <v/>
      </c>
      <c r="D13" s="185" t="str">
        <f>IF(D$56="No","",IF(SUMIF('Endeavor Budget Template'!$B$11:$B$124,$I13,'Endeavor Budget Template'!E$11:E$124)=0,"",SUMIF('Endeavor Budget Template'!$B$11:$B$124,$I13,'Endeavor Budget Template'!E$11:E$124)))</f>
        <v/>
      </c>
      <c r="E13" s="185" t="str">
        <f>IF(E$56="No","",IF(SUMIF('Endeavor Budget Template'!$B$11:$B$124,$I13,'Endeavor Budget Template'!F$11:F$124)=0,"",SUMIF('Endeavor Budget Template'!$B$11:$B$124,$I13,'Endeavor Budget Template'!F$11:F$124)))</f>
        <v/>
      </c>
      <c r="F13" s="185" t="str">
        <f>IF(F$56="No","",IF(SUMIF('Endeavor Budget Template'!$B$11:$B$124,$I13,'Endeavor Budget Template'!G$11:G$124)=0,"",SUMIF('Endeavor Budget Template'!$B$11:$B$124,$I13,'Endeavor Budget Template'!G$11:G$124)))</f>
        <v/>
      </c>
      <c r="G13" s="185" t="str">
        <f>IF(G$56="No","",IF(SUMIF('Endeavor Budget Template'!$B$11:$B$124,$I13,'Endeavor Budget Template'!H$11:H$124)=0,"",SUMIF('Endeavor Budget Template'!$B$11:$B$124,$I13,'Endeavor Budget Template'!H$11:H$124)))</f>
        <v/>
      </c>
      <c r="H13" s="193">
        <f t="shared" si="0"/>
        <v>0</v>
      </c>
      <c r="I13" s="121">
        <v>6100</v>
      </c>
    </row>
    <row r="14" spans="2:9" x14ac:dyDescent="0.25">
      <c r="B14" s="176" t="s">
        <v>153</v>
      </c>
      <c r="C14" s="185" t="str">
        <f>IF(C$56="No","",IF(SUMIF('Endeavor Budget Template'!$B$11:$B$124,$I14,'Endeavor Budget Template'!D$11:D$124)=0,"",SUMIF('Endeavor Budget Template'!$B$11:$B$124,$I14,'Endeavor Budget Template'!D$11:D$124)))</f>
        <v/>
      </c>
      <c r="D14" s="185" t="str">
        <f>IF(D$56="No","",IF(SUMIF('Endeavor Budget Template'!$B$11:$B$124,$I14,'Endeavor Budget Template'!E$11:E$124)=0,"",SUMIF('Endeavor Budget Template'!$B$11:$B$124,$I14,'Endeavor Budget Template'!E$11:E$124)))</f>
        <v/>
      </c>
      <c r="E14" s="185" t="str">
        <f>IF(E$56="No","",IF(SUMIF('Endeavor Budget Template'!$B$11:$B$124,$I14,'Endeavor Budget Template'!F$11:F$124)=0,"",SUMIF('Endeavor Budget Template'!$B$11:$B$124,$I14,'Endeavor Budget Template'!F$11:F$124)))</f>
        <v/>
      </c>
      <c r="F14" s="185" t="str">
        <f>IF(F$56="No","",IF(SUMIF('Endeavor Budget Template'!$B$11:$B$124,$I14,'Endeavor Budget Template'!G$11:G$124)=0,"",SUMIF('Endeavor Budget Template'!$B$11:$B$124,$I14,'Endeavor Budget Template'!G$11:G$124)))</f>
        <v/>
      </c>
      <c r="G14" s="185" t="str">
        <f>IF(G$56="No","",IF(SUMIF('Endeavor Budget Template'!$B$11:$B$124,$I14,'Endeavor Budget Template'!H$11:H$124)=0,"",SUMIF('Endeavor Budget Template'!$B$11:$B$124,$I14,'Endeavor Budget Template'!H$11:H$124)))</f>
        <v/>
      </c>
      <c r="H14" s="193">
        <f t="shared" si="0"/>
        <v>0</v>
      </c>
      <c r="I14" s="121">
        <v>6105</v>
      </c>
    </row>
    <row r="15" spans="2:9" x14ac:dyDescent="0.25">
      <c r="B15" s="176" t="s">
        <v>154</v>
      </c>
      <c r="C15" s="185" t="str">
        <f>IF(C$56="No","",IF(SUMIF('Endeavor Budget Template'!$B$11:$B$124,$I15,'Endeavor Budget Template'!D$11:D$124)=0,"",SUMIF('Endeavor Budget Template'!$B$11:$B$124,$I15,'Endeavor Budget Template'!D$11:D$124)))</f>
        <v/>
      </c>
      <c r="D15" s="185" t="str">
        <f>IF(D$56="No","",IF(SUMIF('Endeavor Budget Template'!$B$11:$B$124,$I15,'Endeavor Budget Template'!E$11:E$124)=0,"",SUMIF('Endeavor Budget Template'!$B$11:$B$124,$I15,'Endeavor Budget Template'!E$11:E$124)))</f>
        <v/>
      </c>
      <c r="E15" s="185" t="str">
        <f>IF(E$56="No","",IF(SUMIF('Endeavor Budget Template'!$B$11:$B$124,$I15,'Endeavor Budget Template'!F$11:F$124)=0,"",SUMIF('Endeavor Budget Template'!$B$11:$B$124,$I15,'Endeavor Budget Template'!F$11:F$124)))</f>
        <v/>
      </c>
      <c r="F15" s="185" t="str">
        <f>IF(F$56="No","",IF(SUMIF('Endeavor Budget Template'!$B$11:$B$124,$I15,'Endeavor Budget Template'!G$11:G$124)=0,"",SUMIF('Endeavor Budget Template'!$B$11:$B$124,$I15,'Endeavor Budget Template'!G$11:G$124)))</f>
        <v/>
      </c>
      <c r="G15" s="185" t="str">
        <f>IF(G$56="No","",IF(SUMIF('Endeavor Budget Template'!$B$11:$B$124,$I15,'Endeavor Budget Template'!H$11:H$124)=0,"",SUMIF('Endeavor Budget Template'!$B$11:$B$124,$I15,'Endeavor Budget Template'!H$11:H$124)))</f>
        <v/>
      </c>
      <c r="H15" s="193">
        <f t="shared" si="0"/>
        <v>0</v>
      </c>
      <c r="I15" s="121">
        <v>6110</v>
      </c>
    </row>
    <row r="16" spans="2:9" x14ac:dyDescent="0.25">
      <c r="B16" s="176" t="s">
        <v>155</v>
      </c>
      <c r="C16" s="185" t="str">
        <f>IF(C$56="No","",IF(SUMIF('Endeavor Budget Template'!$B$11:$B$124,$I16,'Endeavor Budget Template'!D$11:D$124)=0,"",SUMIF('Endeavor Budget Template'!$B$11:$B$124,$I16,'Endeavor Budget Template'!D$11:D$124)))</f>
        <v/>
      </c>
      <c r="D16" s="185" t="str">
        <f>IF(D$56="No","",IF(SUMIF('Endeavor Budget Template'!$B$11:$B$124,$I16,'Endeavor Budget Template'!E$11:E$124)=0,"",SUMIF('Endeavor Budget Template'!$B$11:$B$124,$I16,'Endeavor Budget Template'!E$11:E$124)))</f>
        <v/>
      </c>
      <c r="E16" s="185" t="str">
        <f>IF(E$56="No","",IF(SUMIF('Endeavor Budget Template'!$B$11:$B$124,$I16,'Endeavor Budget Template'!F$11:F$124)=0,"",SUMIF('Endeavor Budget Template'!$B$11:$B$124,$I16,'Endeavor Budget Template'!F$11:F$124)))</f>
        <v/>
      </c>
      <c r="F16" s="185" t="str">
        <f>IF(F$56="No","",IF(SUMIF('Endeavor Budget Template'!$B$11:$B$124,$I16,'Endeavor Budget Template'!G$11:G$124)=0,"",SUMIF('Endeavor Budget Template'!$B$11:$B$124,$I16,'Endeavor Budget Template'!G$11:G$124)))</f>
        <v/>
      </c>
      <c r="G16" s="185" t="str">
        <f>IF(G$56="No","",IF(SUMIF('Endeavor Budget Template'!$B$11:$B$124,$I16,'Endeavor Budget Template'!H$11:H$124)=0,"",SUMIF('Endeavor Budget Template'!$B$11:$B$124,$I16,'Endeavor Budget Template'!H$11:H$124)))</f>
        <v/>
      </c>
      <c r="H16" s="193">
        <f t="shared" si="0"/>
        <v>0</v>
      </c>
      <c r="I16" s="121">
        <v>6120</v>
      </c>
    </row>
    <row r="17" spans="2:10" x14ac:dyDescent="0.25">
      <c r="B17" s="176" t="s">
        <v>156</v>
      </c>
      <c r="C17" s="177" t="str">
        <f>IF(C$56="No","",IF(SUMIF('Endeavor Budget Template'!$C$11:$C$124,"Benefits",'Endeavor Budget Template'!D11:D124)=0,"",SUMIF('Endeavor Budget Template'!$C$11:$C$124,"Benefits",'Endeavor Budget Template'!D11:D124)))</f>
        <v/>
      </c>
      <c r="D17" s="177" t="str">
        <f>IF(D$56="No","",IF(SUMIF('Endeavor Budget Template'!$C$11:$C$124,"Benefits",'Endeavor Budget Template'!E11:E124)=0,"",SUMIF('Endeavor Budget Template'!$C$11:$C$124,"Benefits",'Endeavor Budget Template'!E11:E124)))</f>
        <v/>
      </c>
      <c r="E17" s="177" t="str">
        <f>IF(E$56="No","",IF(SUMIF('Endeavor Budget Template'!$C$11:$C$124,"Benefits",'Endeavor Budget Template'!F11:F124)=0,"",SUMIF('Endeavor Budget Template'!$C$11:$C$124,"Benefits",'Endeavor Budget Template'!F11:F124)))</f>
        <v/>
      </c>
      <c r="F17" s="177" t="str">
        <f>IF(F$56="No","",IF(SUMIF('Endeavor Budget Template'!$C$11:$C$124,"Benefits",'Endeavor Budget Template'!G11:G124)=0,"",SUMIF('Endeavor Budget Template'!$C$11:$C$124,"Benefits",'Endeavor Budget Template'!G11:G124)))</f>
        <v/>
      </c>
      <c r="G17" s="177" t="str">
        <f>IF(G$56="No","",IF(SUMIF('Endeavor Budget Template'!$C$11:$C$124,"Benefits",'Endeavor Budget Template'!H11:H124)=0,"",SUMIF('Endeavor Budget Template'!$C$11:$C$124,"Benefits",'Endeavor Budget Template'!H11:H124)))</f>
        <v/>
      </c>
      <c r="H17" s="193">
        <f t="shared" si="0"/>
        <v>0</v>
      </c>
      <c r="I17" s="121">
        <v>6299</v>
      </c>
      <c r="J17" t="s">
        <v>16</v>
      </c>
    </row>
    <row r="18" spans="2:10" x14ac:dyDescent="0.25">
      <c r="B18" s="176" t="s">
        <v>108</v>
      </c>
      <c r="C18" s="185" t="str">
        <f>IF(C$56="No","",IF(SUMIF('Endeavor Budget Template'!$B$75:$B$124,$I18,'Endeavor Budget Template'!D$75:D$124)=0,"",SUMIF('Endeavor Budget Template'!$B$75:$B$124,$I18,'Endeavor Budget Template'!D$75:D$124)))</f>
        <v/>
      </c>
      <c r="D18" s="185" t="str">
        <f>IF(D$56="No","",IF(SUMIF('Endeavor Budget Template'!$B$75:$B$124,$I18,'Endeavor Budget Template'!E$75:E$124)=0,"",SUMIF('Endeavor Budget Template'!$B$75:$B$124,$I18,'Endeavor Budget Template'!E$75:E$124)))</f>
        <v/>
      </c>
      <c r="E18" s="185" t="str">
        <f>IF(E$56="No","",IF(SUMIF('Endeavor Budget Template'!$B$75:$B$124,$I18,'Endeavor Budget Template'!F$75:F$124)=0,"",SUMIF('Endeavor Budget Template'!$B$75:$B$124,$I18,'Endeavor Budget Template'!F$75:F$124)))</f>
        <v/>
      </c>
      <c r="F18" s="185" t="str">
        <f>IF(F$56="No","",IF(SUMIF('Endeavor Budget Template'!$B$75:$B$124,$I18,'Endeavor Budget Template'!G$75:G$124)=0,"",SUMIF('Endeavor Budget Template'!$B$75:$B$124,$I18,'Endeavor Budget Template'!G$75:G$124)))</f>
        <v/>
      </c>
      <c r="G18" s="185" t="str">
        <f>IF(G$56="No","",IF(SUMIF('Endeavor Budget Template'!$B$75:$B$124,$I18,'Endeavor Budget Template'!H$75:H$124)=0,"",SUMIF('Endeavor Budget Template'!$B$75:$B$124,$I18,'Endeavor Budget Template'!H$75:H$124)))</f>
        <v/>
      </c>
      <c r="H18" s="193">
        <f t="shared" si="0"/>
        <v>0</v>
      </c>
      <c r="I18" s="176">
        <v>7000</v>
      </c>
    </row>
    <row r="19" spans="2:10" x14ac:dyDescent="0.25">
      <c r="B19" s="176" t="s">
        <v>109</v>
      </c>
      <c r="C19" s="185" t="str">
        <f>IF(C$56="No","",IF(SUMIF('Endeavor Budget Template'!$B$75:$B$124,$I19,'Endeavor Budget Template'!D$75:D$124)=0,"",SUMIF('Endeavor Budget Template'!$B$75:$B$124,$I19,'Endeavor Budget Template'!D$75:D$124)))</f>
        <v/>
      </c>
      <c r="D19" s="185" t="str">
        <f>IF(D$56="No","",IF(SUMIF('Endeavor Budget Template'!$B$75:$B$124,$I19,'Endeavor Budget Template'!E$75:E$124)=0,"",SUMIF('Endeavor Budget Template'!$B$75:$B$124,$I19,'Endeavor Budget Template'!E$75:E$124)))</f>
        <v/>
      </c>
      <c r="E19" s="185" t="str">
        <f>IF(E$56="No","",IF(SUMIF('Endeavor Budget Template'!$B$75:$B$124,$I19,'Endeavor Budget Template'!F$75:F$124)=0,"",SUMIF('Endeavor Budget Template'!$B$75:$B$124,$I19,'Endeavor Budget Template'!F$75:F$124)))</f>
        <v/>
      </c>
      <c r="F19" s="185" t="str">
        <f>IF(F$56="No","",IF(SUMIF('Endeavor Budget Template'!$B$75:$B$124,$I19,'Endeavor Budget Template'!G$75:G$124)=0,"",SUMIF('Endeavor Budget Template'!$B$75:$B$124,$I19,'Endeavor Budget Template'!G$75:G$124)))</f>
        <v/>
      </c>
      <c r="G19" s="185" t="str">
        <f>IF(G$56="No","",IF(SUMIF('Endeavor Budget Template'!$B$75:$B$124,$I19,'Endeavor Budget Template'!H$75:H$124)=0,"",SUMIF('Endeavor Budget Template'!$B$75:$B$124,$I19,'Endeavor Budget Template'!H$75:H$124)))</f>
        <v/>
      </c>
      <c r="H19" s="193">
        <f t="shared" si="0"/>
        <v>0</v>
      </c>
      <c r="I19" s="176">
        <v>7005</v>
      </c>
    </row>
    <row r="20" spans="2:10" x14ac:dyDescent="0.25">
      <c r="B20" s="176" t="s">
        <v>110</v>
      </c>
      <c r="C20" s="185" t="str">
        <f>IF(C$56="No","",IF(SUMIF('Endeavor Budget Template'!$B$75:$B$124,$I20,'Endeavor Budget Template'!D$75:D$124)=0,"",SUMIF('Endeavor Budget Template'!$B$75:$B$124,$I20,'Endeavor Budget Template'!D$75:D$124)))</f>
        <v/>
      </c>
      <c r="D20" s="185" t="str">
        <f>IF(D$56="No","",IF(SUMIF('Endeavor Budget Template'!$B$75:$B$124,$I20,'Endeavor Budget Template'!E$75:E$124)=0,"",SUMIF('Endeavor Budget Template'!$B$75:$B$124,$I20,'Endeavor Budget Template'!E$75:E$124)))</f>
        <v/>
      </c>
      <c r="E20" s="185" t="str">
        <f>IF(E$56="No","",IF(SUMIF('Endeavor Budget Template'!$B$75:$B$124,$I20,'Endeavor Budget Template'!F$75:F$124)=0,"",SUMIF('Endeavor Budget Template'!$B$75:$B$124,$I20,'Endeavor Budget Template'!F$75:F$124)))</f>
        <v/>
      </c>
      <c r="F20" s="185" t="str">
        <f>IF(F$56="No","",IF(SUMIF('Endeavor Budget Template'!$B$75:$B$124,$I20,'Endeavor Budget Template'!G$75:G$124)=0,"",SUMIF('Endeavor Budget Template'!$B$75:$B$124,$I20,'Endeavor Budget Template'!G$75:G$124)))</f>
        <v/>
      </c>
      <c r="G20" s="185" t="str">
        <f>IF(G$56="No","",IF(SUMIF('Endeavor Budget Template'!$B$75:$B$124,$I20,'Endeavor Budget Template'!H$75:H$124)=0,"",SUMIF('Endeavor Budget Template'!$B$75:$B$124,$I20,'Endeavor Budget Template'!H$75:H$124)))</f>
        <v/>
      </c>
      <c r="H20" s="193">
        <f t="shared" si="0"/>
        <v>0</v>
      </c>
      <c r="I20" s="176">
        <v>7010</v>
      </c>
    </row>
    <row r="21" spans="2:10" x14ac:dyDescent="0.25">
      <c r="B21" s="176" t="s">
        <v>112</v>
      </c>
      <c r="C21" s="185" t="str">
        <f>IF(C$56="No","",IF(SUMIF('Endeavor Budget Template'!$B$75:$B$124,$I21,'Endeavor Budget Template'!D$75:D$124)=0,"",SUMIF('Endeavor Budget Template'!$B$75:$B$124,$I21,'Endeavor Budget Template'!D$75:D$124)))</f>
        <v/>
      </c>
      <c r="D21" s="185" t="str">
        <f>IF(D$56="No","",IF(SUMIF('Endeavor Budget Template'!$B$75:$B$124,$I21,'Endeavor Budget Template'!E$75:E$124)=0,"",SUMIF('Endeavor Budget Template'!$B$75:$B$124,$I21,'Endeavor Budget Template'!E$75:E$124)))</f>
        <v/>
      </c>
      <c r="E21" s="185" t="str">
        <f>IF(E$56="No","",IF(SUMIF('Endeavor Budget Template'!$B$75:$B$124,$I21,'Endeavor Budget Template'!F$75:F$124)=0,"",SUMIF('Endeavor Budget Template'!$B$75:$B$124,$I21,'Endeavor Budget Template'!F$75:F$124)))</f>
        <v/>
      </c>
      <c r="F21" s="185" t="str">
        <f>IF(F$56="No","",IF(SUMIF('Endeavor Budget Template'!$B$75:$B$124,$I21,'Endeavor Budget Template'!G$75:G$124)=0,"",SUMIF('Endeavor Budget Template'!$B$75:$B$124,$I21,'Endeavor Budget Template'!G$75:G$124)))</f>
        <v/>
      </c>
      <c r="G21" s="185" t="str">
        <f>IF(G$56="No","",IF(SUMIF('Endeavor Budget Template'!$B$75:$B$124,$I21,'Endeavor Budget Template'!H$75:H$124)=0,"",SUMIF('Endeavor Budget Template'!$B$75:$B$124,$I21,'Endeavor Budget Template'!H$75:H$124)))</f>
        <v/>
      </c>
      <c r="H21" s="288">
        <f t="shared" si="0"/>
        <v>0</v>
      </c>
      <c r="I21" s="176">
        <v>7015</v>
      </c>
    </row>
    <row r="22" spans="2:10" x14ac:dyDescent="0.25">
      <c r="B22" s="176" t="s">
        <v>113</v>
      </c>
      <c r="C22" s="185" t="str">
        <f>IF(C$56="No","",IF(SUMIF('Endeavor Budget Template'!$B$75:$B$124,$I22,'Endeavor Budget Template'!D$75:D$124)=0,"",SUMIF('Endeavor Budget Template'!$B$75:$B$124,$I22,'Endeavor Budget Template'!D$75:D$124)))</f>
        <v/>
      </c>
      <c r="D22" s="185" t="str">
        <f>IF(D$56="No","",IF(SUMIF('Endeavor Budget Template'!$B$75:$B$124,$I22,'Endeavor Budget Template'!E$75:E$124)=0,"",SUMIF('Endeavor Budget Template'!$B$75:$B$124,$I22,'Endeavor Budget Template'!E$75:E$124)))</f>
        <v/>
      </c>
      <c r="E22" s="185" t="str">
        <f>IF(E$56="No","",IF(SUMIF('Endeavor Budget Template'!$B$75:$B$124,$I22,'Endeavor Budget Template'!F$75:F$124)=0,"",SUMIF('Endeavor Budget Template'!$B$75:$B$124,$I22,'Endeavor Budget Template'!F$75:F$124)))</f>
        <v/>
      </c>
      <c r="F22" s="185" t="str">
        <f>IF(F$56="No","",IF(SUMIF('Endeavor Budget Template'!$B$75:$B$124,$I22,'Endeavor Budget Template'!G$75:G$124)=0,"",SUMIF('Endeavor Budget Template'!$B$75:$B$124,$I22,'Endeavor Budget Template'!G$75:G$124)))</f>
        <v/>
      </c>
      <c r="G22" s="185" t="str">
        <f>IF(G$56="No","",IF(SUMIF('Endeavor Budget Template'!$B$75:$B$124,$I22,'Endeavor Budget Template'!H$75:H$124)=0,"",SUMIF('Endeavor Budget Template'!$B$75:$B$124,$I22,'Endeavor Budget Template'!H$75:H$124)))</f>
        <v/>
      </c>
      <c r="H22" s="288">
        <f t="shared" si="0"/>
        <v>0</v>
      </c>
      <c r="I22" s="176">
        <v>7020</v>
      </c>
    </row>
    <row r="23" spans="2:10" x14ac:dyDescent="0.25">
      <c r="B23" s="176" t="s">
        <v>325</v>
      </c>
      <c r="C23" s="185" t="str">
        <f>IF(C$56="No","",IF(SUMIF('Endeavor Budget Template'!$B$78:$B$81,$I23,'Endeavor Budget Template'!D$78:D$81)=0,"",SUMIF('Endeavor Budget Template'!$B$78:$B$81,$I23,'Endeavor Budget Template'!D$78:D$81)))</f>
        <v/>
      </c>
      <c r="D23" s="185" t="str">
        <f>IF(D$56="No","",IF(SUMIF('Endeavor Budget Template'!$B$78:$B$81,$I23,'Endeavor Budget Template'!E$78:E$81)=0,"",SUMIF('Endeavor Budget Template'!$B$78:$B$81,$I23,'Endeavor Budget Template'!E$78:E$81)))</f>
        <v/>
      </c>
      <c r="E23" s="185" t="str">
        <f>IF(E$56="No","",IF(SUMIF('Endeavor Budget Template'!$B$78:$B$81,$I23,'Endeavor Budget Template'!F$78:F$81)=0,"",SUMIF('Endeavor Budget Template'!$B$78:$B$81,$I23,'Endeavor Budget Template'!F$78:F$81)))</f>
        <v/>
      </c>
      <c r="F23" s="185" t="str">
        <f>IF(F$56="No","",IF(SUMIF('Endeavor Budget Template'!$B$78:$B$81,$I23,'Endeavor Budget Template'!G$78:G$81)=0,"",SUMIF('Endeavor Budget Template'!$B$78:$B$81,$I23,'Endeavor Budget Template'!G$78:G$81)))</f>
        <v/>
      </c>
      <c r="G23" s="185" t="str">
        <f>IF(G$56="No","",IF(SUMIF('Endeavor Budget Template'!$B$78:$B$81,$I23,'Endeavor Budget Template'!H$78:H$81)=0,"",SUMIF('Endeavor Budget Template'!$B$78:$B$81,$I23,'Endeavor Budget Template'!H$78:H$81)))</f>
        <v/>
      </c>
      <c r="H23" s="193">
        <f>SUM(C23:G23)</f>
        <v>0</v>
      </c>
      <c r="I23" s="176">
        <v>7025</v>
      </c>
    </row>
    <row r="24" spans="2:10" x14ac:dyDescent="0.25">
      <c r="B24" s="176" t="s">
        <v>116</v>
      </c>
      <c r="C24" s="185" t="str">
        <f>IF(C$56="no","",IF(SUMIF('Endeavor Budget Template'!$B$86:$B$94,$I24,'Endeavor Budget Template'!D$86:D$94)=0,"",SUMIF('Endeavor Budget Template'!$B$86:$B$94,$I24,'Endeavor Budget Template'!D$86:D$94)))</f>
        <v/>
      </c>
      <c r="D24" s="185" t="str">
        <f>IF(D$56="no","",IF(SUMIF('Endeavor Budget Template'!$B$86:$B$94,$I24,'Endeavor Budget Template'!E$86:E$94)=0,"",SUMIF('Endeavor Budget Template'!$B$86:$B$94,$I24,'Endeavor Budget Template'!E$86:E$94)))</f>
        <v/>
      </c>
      <c r="E24" s="185" t="str">
        <f>IF(E$56="no","",IF(SUMIF('Endeavor Budget Template'!$B$86:$B$94,$I24,'Endeavor Budget Template'!F$86:F$94)=0,"",SUMIF('Endeavor Budget Template'!$B$86:$B$94,$I24,'Endeavor Budget Template'!F$86:F$94)))</f>
        <v/>
      </c>
      <c r="F24" s="185" t="str">
        <f>IF(F$56="no","",IF(SUMIF('Endeavor Budget Template'!$B$86:$B$94,$I24,'Endeavor Budget Template'!G$86:G$94)=0,"",SUMIF('Endeavor Budget Template'!$B$86:$B$94,$I24,'Endeavor Budget Template'!G$86:G$94)))</f>
        <v/>
      </c>
      <c r="G24" s="185" t="str">
        <f>IF(G$56="no","",IF(SUMIF('Endeavor Budget Template'!$B$86:$B$94,$I24,'Endeavor Budget Template'!H$86:H$94)=0,"",SUMIF('Endeavor Budget Template'!$B$86:$B$94,$I24,'Endeavor Budget Template'!H$86:H$94)))</f>
        <v/>
      </c>
      <c r="H24" s="193">
        <f t="shared" si="0"/>
        <v>0</v>
      </c>
      <c r="I24" s="176">
        <v>7050</v>
      </c>
    </row>
    <row r="25" spans="2:10" x14ac:dyDescent="0.25">
      <c r="B25" s="176" t="s">
        <v>117</v>
      </c>
      <c r="C25" s="185" t="str">
        <f>IF(C$56="no","",IF(SUMIF('Endeavor Budget Template'!$B$86:$B$94,$I25,'Endeavor Budget Template'!D$86:D$94)=0,"",SUMIF('Endeavor Budget Template'!$B$86:$B$94,$I25,'Endeavor Budget Template'!D$86:D$94)))</f>
        <v/>
      </c>
      <c r="D25" s="185" t="str">
        <f>IF(D$56="no","",IF(SUMIF('Endeavor Budget Template'!$B$86:$B$94,$I25,'Endeavor Budget Template'!E$86:E$94)=0,"",SUMIF('Endeavor Budget Template'!$B$86:$B$94,$I25,'Endeavor Budget Template'!E$86:E$94)))</f>
        <v/>
      </c>
      <c r="E25" s="185" t="str">
        <f>IF(E$56="no","",IF(SUMIF('Endeavor Budget Template'!$B$86:$B$94,$I25,'Endeavor Budget Template'!F$86:F$94)=0,"",SUMIF('Endeavor Budget Template'!$B$86:$B$94,$I25,'Endeavor Budget Template'!F$86:F$94)))</f>
        <v/>
      </c>
      <c r="F25" s="185" t="str">
        <f>IF(F$56="no","",IF(SUMIF('Endeavor Budget Template'!$B$86:$B$94,$I25,'Endeavor Budget Template'!G$86:G$94)=0,"",SUMIF('Endeavor Budget Template'!$B$86:$B$94,$I25,'Endeavor Budget Template'!G$86:G$94)))</f>
        <v/>
      </c>
      <c r="G25" s="185" t="str">
        <f>IF(G$56="no","",IF(SUMIF('Endeavor Budget Template'!$B$86:$B$94,$I25,'Endeavor Budget Template'!H$86:H$94)=0,"",SUMIF('Endeavor Budget Template'!$B$86:$B$94,$I25,'Endeavor Budget Template'!H$86:H$94)))</f>
        <v/>
      </c>
      <c r="H25" s="193">
        <f t="shared" si="0"/>
        <v>0</v>
      </c>
      <c r="I25" s="176">
        <v>7055</v>
      </c>
    </row>
    <row r="26" spans="2:10" x14ac:dyDescent="0.25">
      <c r="B26" s="176" t="s">
        <v>134</v>
      </c>
      <c r="C26" s="185" t="str">
        <f>IF(C$56="no","",IF(SUMIF('Endeavor Budget Template'!$B$104:$B$109,$I26,'Endeavor Budget Template'!D$104:D$109)=0,"",SUMIF('Endeavor Budget Template'!$B$104:$B$109,$I26,'Endeavor Budget Template'!D$104:D$109)))</f>
        <v/>
      </c>
      <c r="D26" s="185" t="str">
        <f>IF(D$56="no","",IF(SUMIF('Endeavor Budget Template'!$B$104:$B$109,$I26,'Endeavor Budget Template'!E$104:E$109)=0,"",SUMIF('Endeavor Budget Template'!$B$104:$B$109,$I26,'Endeavor Budget Template'!E$104:E$109)))</f>
        <v/>
      </c>
      <c r="E26" s="185" t="str">
        <f>IF(E$56="no","",IF(SUMIF('Endeavor Budget Template'!$B$104:$B$109,$I26,'Endeavor Budget Template'!F$104:F$109)=0,"",SUMIF('Endeavor Budget Template'!$B$104:$B$109,$I26,'Endeavor Budget Template'!F$104:F$109)))</f>
        <v/>
      </c>
      <c r="F26" s="185" t="str">
        <f>IF(F$56="no","",IF(SUMIF('Endeavor Budget Template'!$B$104:$B$109,$I26,'Endeavor Budget Template'!G$104:G$109)=0,"",SUMIF('Endeavor Budget Template'!$B$104:$B$109,$I26,'Endeavor Budget Template'!G$104:G$109)))</f>
        <v/>
      </c>
      <c r="G26" s="185" t="str">
        <f>IF(G$56="no","",IF(SUMIF('Endeavor Budget Template'!$B$104:$B$109,$I26,'Endeavor Budget Template'!H$104:H$109)=0,"",SUMIF('Endeavor Budget Template'!$B$104:$B$109,$I26,'Endeavor Budget Template'!H$104:H$109)))</f>
        <v/>
      </c>
      <c r="H26" s="193">
        <f t="shared" si="0"/>
        <v>0</v>
      </c>
      <c r="I26" s="176">
        <v>7075</v>
      </c>
    </row>
    <row r="27" spans="2:10" x14ac:dyDescent="0.25">
      <c r="B27" s="176" t="s">
        <v>118</v>
      </c>
      <c r="C27" s="185" t="str">
        <f>IF(C$56="no","",IF(SUMIF('Endeavor Budget Template'!$B$75:$B$124,$I27,'Endeavor Budget Template'!D$75:D$124)=0,"",SUMIF('Endeavor Budget Template'!$B$75:$B$124,$I27,'Endeavor Budget Template'!D$75:D$124)))</f>
        <v/>
      </c>
      <c r="D27" s="185" t="str">
        <f>IF(D$56="no","",IF(SUMIF('Endeavor Budget Template'!$B$75:$B$124,$I27,'Endeavor Budget Template'!E$75:E$124)=0,"",SUMIF('Endeavor Budget Template'!$B$75:$B$124,$I27,'Endeavor Budget Template'!E$75:E$124)))</f>
        <v/>
      </c>
      <c r="E27" s="185" t="str">
        <f>IF(E$56="no","",IF(SUMIF('Endeavor Budget Template'!$B$75:$B$124,$I27,'Endeavor Budget Template'!F$75:F$124)=0,"",SUMIF('Endeavor Budget Template'!$B$75:$B$124,$I27,'Endeavor Budget Template'!F$75:F$124)))</f>
        <v/>
      </c>
      <c r="F27" s="185" t="str">
        <f>IF(F$56="no","",IF(SUMIF('Endeavor Budget Template'!$B$75:$B$124,$I27,'Endeavor Budget Template'!G$75:G$124)=0,"",SUMIF('Endeavor Budget Template'!$B$75:$B$124,$I27,'Endeavor Budget Template'!G$75:G$124)))</f>
        <v/>
      </c>
      <c r="G27" s="185" t="str">
        <f>IF(G$56="no","",IF(SUMIF('Endeavor Budget Template'!$B$75:$B$124,$I27,'Endeavor Budget Template'!H$75:H$124)=0,"",SUMIF('Endeavor Budget Template'!$B$75:$B$124,$I27,'Endeavor Budget Template'!H$75:H$124)))</f>
        <v/>
      </c>
      <c r="H27" s="193">
        <f t="shared" si="0"/>
        <v>0</v>
      </c>
      <c r="I27" s="176">
        <v>7077</v>
      </c>
    </row>
    <row r="28" spans="2:10" x14ac:dyDescent="0.25">
      <c r="B28" s="176" t="s">
        <v>119</v>
      </c>
      <c r="C28" s="185" t="str">
        <f>IF(C$56="no","",IF(SUMIF('Endeavor Budget Template'!$B$75:$B$124,$I28,'Endeavor Budget Template'!D$75:D$124)=0,"",SUMIF('Endeavor Budget Template'!$B$75:$B$124,$I28,'Endeavor Budget Template'!D$75:D$124)))</f>
        <v/>
      </c>
      <c r="D28" s="185" t="str">
        <f>IF(D$56="no","",IF(SUMIF('Endeavor Budget Template'!$B$75:$B$124,$I28,'Endeavor Budget Template'!E$75:E$124)=0,"",SUMIF('Endeavor Budget Template'!$B$75:$B$124,$I28,'Endeavor Budget Template'!E$75:E$124)))</f>
        <v/>
      </c>
      <c r="E28" s="185" t="str">
        <f>IF(E$56="no","",IF(SUMIF('Endeavor Budget Template'!$B$75:$B$124,$I28,'Endeavor Budget Template'!F$75:F$124)=0,"",SUMIF('Endeavor Budget Template'!$B$75:$B$124,$I28,'Endeavor Budget Template'!F$75:F$124)))</f>
        <v/>
      </c>
      <c r="F28" s="185" t="str">
        <f>IF(F$56="no","",IF(SUMIF('Endeavor Budget Template'!$B$75:$B$124,$I28,'Endeavor Budget Template'!G$75:G$124)=0,"",SUMIF('Endeavor Budget Template'!$B$75:$B$124,$I28,'Endeavor Budget Template'!G$75:G$124)))</f>
        <v/>
      </c>
      <c r="G28" s="185" t="str">
        <f>IF(G$56="no","",IF(SUMIF('Endeavor Budget Template'!$B$75:$B$124,$I28,'Endeavor Budget Template'!H$75:H$124)=0,"",SUMIF('Endeavor Budget Template'!$B$75:$B$124,$I28,'Endeavor Budget Template'!H$75:H$124)))</f>
        <v/>
      </c>
      <c r="H28" s="193">
        <f t="shared" si="0"/>
        <v>0</v>
      </c>
      <c r="I28" s="176">
        <v>7078</v>
      </c>
    </row>
    <row r="29" spans="2:10" x14ac:dyDescent="0.25">
      <c r="B29" s="176" t="s">
        <v>130</v>
      </c>
      <c r="C29" s="185" t="str">
        <f>IF(C$56="No","",IF(SUMIF('Endeavor Budget Template'!$B$104:$B$109,$I29,'Endeavor Budget Template'!D$104:D$109)=0,"",SUMIF('Endeavor Budget Template'!$B$104:$B$109,$I29,'Endeavor Budget Template'!D$104:D$109)))</f>
        <v/>
      </c>
      <c r="D29" s="185" t="str">
        <f>IF(D$56="No","",IF(SUMIF('Endeavor Budget Template'!$B$104:$B$109,$I29,'Endeavor Budget Template'!E$104:E$109)=0,"",SUMIF('Endeavor Budget Template'!$B$104:$B$109,$I29,'Endeavor Budget Template'!E$104:E$109)))</f>
        <v/>
      </c>
      <c r="E29" s="185" t="str">
        <f>IF(E$56="No","",IF(SUMIF('Endeavor Budget Template'!$B$104:$B$109,$I29,'Endeavor Budget Template'!F$104:F$109)=0,"",SUMIF('Endeavor Budget Template'!$B$104:$B$109,$I29,'Endeavor Budget Template'!F$104:F$109)))</f>
        <v/>
      </c>
      <c r="F29" s="185" t="str">
        <f>IF(F$56="No","",IF(SUMIF('Endeavor Budget Template'!$B$104:$B$109,$I29,'Endeavor Budget Template'!G$104:G$109)=0,"",SUMIF('Endeavor Budget Template'!$B$104:$B$109,$I29,'Endeavor Budget Template'!G$104:G$109)))</f>
        <v/>
      </c>
      <c r="G29" s="185" t="str">
        <f>IF(G$56="No","",IF(SUMIF('Endeavor Budget Template'!$B$104:$B$109,$I29,'Endeavor Budget Template'!H$104:H$109)=0,"",SUMIF('Endeavor Budget Template'!$B$104:$B$109,$I29,'Endeavor Budget Template'!H$104:H$109)))</f>
        <v/>
      </c>
      <c r="H29" s="193">
        <f t="shared" si="0"/>
        <v>0</v>
      </c>
      <c r="I29" s="176">
        <v>7079</v>
      </c>
    </row>
    <row r="30" spans="2:10" x14ac:dyDescent="0.25">
      <c r="B30" s="176" t="s">
        <v>120</v>
      </c>
      <c r="C30" s="185" t="str">
        <f>IF(C$56="No","",IF(SUMIF('Endeavor Budget Template'!$B$75:$B$124,$I30,'Endeavor Budget Template'!D$75:D$124)=0,"",SUMIF('Endeavor Budget Template'!$B$75:$B$124,$I30,'Endeavor Budget Template'!D$75:D$124)))</f>
        <v/>
      </c>
      <c r="D30" s="185" t="str">
        <f>IF(D$56="No","",IF(SUMIF('Endeavor Budget Template'!$B$75:$B$124,$I30,'Endeavor Budget Template'!E$75:E$124)=0,"",SUMIF('Endeavor Budget Template'!$B$75:$B$124,$I30,'Endeavor Budget Template'!E$75:E$124)))</f>
        <v/>
      </c>
      <c r="E30" s="185" t="str">
        <f>IF(E$56="No","",IF(SUMIF('Endeavor Budget Template'!$B$75:$B$124,$I30,'Endeavor Budget Template'!F$75:F$124)=0,"",SUMIF('Endeavor Budget Template'!$B$75:$B$124,$I30,'Endeavor Budget Template'!F$75:F$124)))</f>
        <v/>
      </c>
      <c r="F30" s="185" t="str">
        <f>IF(F$56="No","",IF(SUMIF('Endeavor Budget Template'!$B$75:$B$124,$I30,'Endeavor Budget Template'!G$75:G$124)=0,"",SUMIF('Endeavor Budget Template'!$B$75:$B$124,$I30,'Endeavor Budget Template'!G$75:G$124)))</f>
        <v/>
      </c>
      <c r="G30" s="185" t="str">
        <f>IF(G$56="No","",IF(SUMIF('Endeavor Budget Template'!$B$75:$B$124,$I30,'Endeavor Budget Template'!H$75:H$124)=0,"",SUMIF('Endeavor Budget Template'!$B$75:$B$124,$I30,'Endeavor Budget Template'!H$75:H$124)))</f>
        <v/>
      </c>
      <c r="H30" s="193">
        <f t="shared" si="0"/>
        <v>0</v>
      </c>
      <c r="I30" s="176">
        <v>7080</v>
      </c>
    </row>
    <row r="31" spans="2:10" x14ac:dyDescent="0.25">
      <c r="B31" s="176" t="s">
        <v>45</v>
      </c>
      <c r="C31" s="185" t="str">
        <f>IF(C$56="No","",IF(SUMIF('Endeavor Budget Template'!$B$75:$B$124,$I31,'Endeavor Budget Template'!D$75:D$124)=0,"",SUMIF('Endeavor Budget Template'!$B$75:$B$124,$I31,'Endeavor Budget Template'!D$75:D$124)))</f>
        <v/>
      </c>
      <c r="D31" s="185" t="str">
        <f>IF(D$56="No","",IF(SUMIF('Endeavor Budget Template'!$B$75:$B$124,$I31,'Endeavor Budget Template'!E$75:E$124)=0,"",SUMIF('Endeavor Budget Template'!$B$75:$B$124,$I31,'Endeavor Budget Template'!E$75:E$124)))</f>
        <v/>
      </c>
      <c r="E31" s="185" t="str">
        <f>IF(E$56="No","",IF(SUMIF('Endeavor Budget Template'!$B$75:$B$124,$I31,'Endeavor Budget Template'!F$75:F$124)=0,"",SUMIF('Endeavor Budget Template'!$B$75:$B$124,$I31,'Endeavor Budget Template'!F$75:F$124)))</f>
        <v/>
      </c>
      <c r="F31" s="185" t="str">
        <f>IF(F$56="No","",IF(SUMIF('Endeavor Budget Template'!$B$75:$B$124,$I31,'Endeavor Budget Template'!G$75:G$124)=0,"",SUMIF('Endeavor Budget Template'!$B$75:$B$124,$I31,'Endeavor Budget Template'!G$75:G$124)))</f>
        <v/>
      </c>
      <c r="G31" s="185" t="str">
        <f>IF(G$56="No","",IF(SUMIF('Endeavor Budget Template'!$B$75:$B$124,$I31,'Endeavor Budget Template'!H$75:H$124)=0,"",SUMIF('Endeavor Budget Template'!$B$75:$B$124,$I31,'Endeavor Budget Template'!H$75:H$124)))</f>
        <v/>
      </c>
      <c r="H31" s="193">
        <f t="shared" si="0"/>
        <v>0</v>
      </c>
      <c r="I31" s="176">
        <v>7085</v>
      </c>
    </row>
    <row r="32" spans="2:10" x14ac:dyDescent="0.25">
      <c r="B32" s="176" t="s">
        <v>121</v>
      </c>
      <c r="C32" s="185" t="str">
        <f>IF(C$56="No","",IF(SUMIF('Endeavor Budget Template'!$B$75:$B$124,$I32,'Endeavor Budget Template'!D$75:D$124)=0,"",SUMIF('Endeavor Budget Template'!$B$75:$B$124,$I32,'Endeavor Budget Template'!D$75:D$124)))</f>
        <v/>
      </c>
      <c r="D32" s="185" t="str">
        <f>IF(D$56="No","",IF(SUMIF('Endeavor Budget Template'!$B$75:$B$124,$I32,'Endeavor Budget Template'!E$75:E$124)=0,"",SUMIF('Endeavor Budget Template'!$B$75:$B$124,$I32,'Endeavor Budget Template'!E$75:E$124)))</f>
        <v/>
      </c>
      <c r="E32" s="185" t="str">
        <f>IF(E$56="No","",IF(SUMIF('Endeavor Budget Template'!$B$75:$B$124,$I32,'Endeavor Budget Template'!F$75:F$124)=0,"",SUMIF('Endeavor Budget Template'!$B$75:$B$124,$I32,'Endeavor Budget Template'!F$75:F$124)))</f>
        <v/>
      </c>
      <c r="F32" s="185" t="str">
        <f>IF(F$56="No","",IF(SUMIF('Endeavor Budget Template'!$B$75:$B$124,$I32,'Endeavor Budget Template'!G$75:G$124)=0,"",SUMIF('Endeavor Budget Template'!$B$75:$B$124,$I32,'Endeavor Budget Template'!G$75:G$124)))</f>
        <v/>
      </c>
      <c r="G32" s="185" t="str">
        <f>IF(G$56="No","",IF(SUMIF('Endeavor Budget Template'!$B$75:$B$124,$I32,'Endeavor Budget Template'!H$75:H$124)=0,"",SUMIF('Endeavor Budget Template'!$B$75:$B$124,$I32,'Endeavor Budget Template'!H$75:H$124)))</f>
        <v/>
      </c>
      <c r="H32" s="193">
        <f t="shared" si="0"/>
        <v>0</v>
      </c>
      <c r="I32" s="176">
        <v>7090</v>
      </c>
    </row>
    <row r="33" spans="2:10" x14ac:dyDescent="0.25">
      <c r="B33" s="176" t="s">
        <v>122</v>
      </c>
      <c r="C33" s="185" t="str">
        <f>IF(C$56="No","",IF(SUMIF('Endeavor Budget Template'!$B$75:$B$124,$I33,'Endeavor Budget Template'!D$75:D$124)=0,"",SUMIF('Endeavor Budget Template'!$B$75:$B$124,$I33,'Endeavor Budget Template'!D$75:D$124)))</f>
        <v/>
      </c>
      <c r="D33" s="185" t="str">
        <f>IF(D$56="No","",IF(SUMIF('Endeavor Budget Template'!$B$75:$B$124,$I33,'Endeavor Budget Template'!E$75:E$124)=0,"",SUMIF('Endeavor Budget Template'!$B$75:$B$124,$I33,'Endeavor Budget Template'!E$75:E$124)))</f>
        <v/>
      </c>
      <c r="E33" s="185" t="str">
        <f>IF(E$56="No","",IF(SUMIF('Endeavor Budget Template'!$B$75:$B$124,$I33,'Endeavor Budget Template'!F$75:F$124)=0,"",SUMIF('Endeavor Budget Template'!$B$75:$B$124,$I33,'Endeavor Budget Template'!F$75:F$124)))</f>
        <v/>
      </c>
      <c r="F33" s="185" t="str">
        <f>IF(F$56="No","",IF(SUMIF('Endeavor Budget Template'!$B$75:$B$124,$I33,'Endeavor Budget Template'!G$75:G$124)=0,"",SUMIF('Endeavor Budget Template'!$B$75:$B$124,$I33,'Endeavor Budget Template'!G$75:G$124)))</f>
        <v/>
      </c>
      <c r="G33" s="185" t="str">
        <f>IF(G$56="No","",IF(SUMIF('Endeavor Budget Template'!$B$75:$B$124,$I33,'Endeavor Budget Template'!H$75:H$124)=0,"",SUMIF('Endeavor Budget Template'!$B$75:$B$124,$I33,'Endeavor Budget Template'!H$75:H$124)))</f>
        <v/>
      </c>
      <c r="H33" s="193">
        <f t="shared" si="0"/>
        <v>0</v>
      </c>
      <c r="I33" s="176">
        <v>7100</v>
      </c>
    </row>
    <row r="34" spans="2:10" x14ac:dyDescent="0.25">
      <c r="B34" s="176" t="s">
        <v>123</v>
      </c>
      <c r="C34" s="185" t="str">
        <f>IF(C$56="No","",IF(SUMIF('Endeavor Budget Template'!$B$75:$B$124,$I34,'Endeavor Budget Template'!D$75:D$124)=0,"",SUMIF('Endeavor Budget Template'!$B$75:$B$124,$I34,'Endeavor Budget Template'!D$75:D$124)))</f>
        <v/>
      </c>
      <c r="D34" s="185" t="str">
        <f>IF(D$56="No","",IF(SUMIF('Endeavor Budget Template'!$B$75:$B$124,$I34,'Endeavor Budget Template'!E$75:E$124)=0,"",SUMIF('Endeavor Budget Template'!$B$75:$B$124,$I34,'Endeavor Budget Template'!E$75:E$124)))</f>
        <v/>
      </c>
      <c r="E34" s="185" t="str">
        <f>IF(E$56="No","",IF(SUMIF('Endeavor Budget Template'!$B$75:$B$124,$I34,'Endeavor Budget Template'!F$75:F$124)=0,"",SUMIF('Endeavor Budget Template'!$B$75:$B$124,$I34,'Endeavor Budget Template'!F$75:F$124)))</f>
        <v/>
      </c>
      <c r="F34" s="185" t="str">
        <f>IF(F$56="No","",IF(SUMIF('Endeavor Budget Template'!$B$75:$B$124,$I34,'Endeavor Budget Template'!G$75:G$124)=0,"",SUMIF('Endeavor Budget Template'!$B$75:$B$124,$I34,'Endeavor Budget Template'!G$75:G$124)))</f>
        <v/>
      </c>
      <c r="G34" s="185" t="str">
        <f>IF(G$56="No","",IF(SUMIF('Endeavor Budget Template'!$B$75:$B$124,$I34,'Endeavor Budget Template'!H$75:H$124)=0,"",SUMIF('Endeavor Budget Template'!$B$75:$B$124,$I34,'Endeavor Budget Template'!H$75:H$124)))</f>
        <v/>
      </c>
      <c r="H34" s="193">
        <f t="shared" si="0"/>
        <v>0</v>
      </c>
      <c r="I34" s="176">
        <v>7105</v>
      </c>
    </row>
    <row r="35" spans="2:10" x14ac:dyDescent="0.25">
      <c r="B35" s="176" t="s">
        <v>124</v>
      </c>
      <c r="C35" s="185" t="str">
        <f>IF(C$56="No","",IF(SUMIF('Endeavor Budget Template'!$B$75:$B$124,$I35,'Endeavor Budget Template'!D$75:D$124)=0,"",SUMIF('Endeavor Budget Template'!$B$75:$B$124,$I35,'Endeavor Budget Template'!D$75:D$124)))</f>
        <v/>
      </c>
      <c r="D35" s="185" t="str">
        <f>IF(D$56="No","",IF(SUMIF('Endeavor Budget Template'!$B$75:$B$124,$I35,'Endeavor Budget Template'!E$75:E$124)=0,"",SUMIF('Endeavor Budget Template'!$B$75:$B$124,$I35,'Endeavor Budget Template'!E$75:E$124)))</f>
        <v/>
      </c>
      <c r="E35" s="185" t="str">
        <f>IF(E$56="No","",IF(SUMIF('Endeavor Budget Template'!$B$75:$B$124,$I35,'Endeavor Budget Template'!F$75:F$124)=0,"",SUMIF('Endeavor Budget Template'!$B$75:$B$124,$I35,'Endeavor Budget Template'!F$75:F$124)))</f>
        <v/>
      </c>
      <c r="F35" s="185" t="str">
        <f>IF(F$56="No","",IF(SUMIF('Endeavor Budget Template'!$B$75:$B$124,$I35,'Endeavor Budget Template'!G$75:G$124)=0,"",SUMIF('Endeavor Budget Template'!$B$75:$B$124,$I35,'Endeavor Budget Template'!G$75:G$124)))</f>
        <v/>
      </c>
      <c r="G35" s="185" t="str">
        <f>IF(G$56="No","",IF(SUMIF('Endeavor Budget Template'!$B$75:$B$124,$I35,'Endeavor Budget Template'!H$75:H$124)=0,"",SUMIF('Endeavor Budget Template'!$B$75:$B$124,$I35,'Endeavor Budget Template'!H$75:H$124)))</f>
        <v/>
      </c>
      <c r="H35" s="193">
        <f t="shared" si="0"/>
        <v>0</v>
      </c>
      <c r="I35" s="176">
        <v>7110</v>
      </c>
    </row>
    <row r="36" spans="2:10" x14ac:dyDescent="0.25">
      <c r="B36" s="176" t="s">
        <v>125</v>
      </c>
      <c r="C36" s="185" t="str">
        <f>IF(C$56="No","",IF(SUMIF('Endeavor Budget Template'!$B$75:$B$124,$I36,'Endeavor Budget Template'!D$75:D$124)=0,"",SUMIF('Endeavor Budget Template'!$B$75:$B$124,$I36,'Endeavor Budget Template'!D$75:D$124)))</f>
        <v/>
      </c>
      <c r="D36" s="185" t="str">
        <f>IF(D$56="No","",IF(SUMIF('Endeavor Budget Template'!$B$75:$B$124,$I36,'Endeavor Budget Template'!E$75:E$124)=0,"",SUMIF('Endeavor Budget Template'!$B$75:$B$124,$I36,'Endeavor Budget Template'!E$75:E$124)))</f>
        <v/>
      </c>
      <c r="E36" s="185" t="str">
        <f>IF(E$56="No","",IF(SUMIF('Endeavor Budget Template'!$B$75:$B$124,$I36,'Endeavor Budget Template'!F$75:F$124)=0,"",SUMIF('Endeavor Budget Template'!$B$75:$B$124,$I36,'Endeavor Budget Template'!F$75:F$124)))</f>
        <v/>
      </c>
      <c r="F36" s="185" t="str">
        <f>IF(F$56="No","",IF(SUMIF('Endeavor Budget Template'!$B$75:$B$124,$I36,'Endeavor Budget Template'!G$75:G$124)=0,"",SUMIF('Endeavor Budget Template'!$B$75:$B$124,$I36,'Endeavor Budget Template'!G$75:G$124)))</f>
        <v/>
      </c>
      <c r="G36" s="185" t="str">
        <f>IF(G$56="No","",IF(SUMIF('Endeavor Budget Template'!$B$75:$B$124,$I36,'Endeavor Budget Template'!H$75:H$124)=0,"",SUMIF('Endeavor Budget Template'!$B$75:$B$124,$I36,'Endeavor Budget Template'!H$75:H$124)))</f>
        <v/>
      </c>
      <c r="H36" s="193">
        <f t="shared" si="0"/>
        <v>0</v>
      </c>
      <c r="I36" s="176">
        <v>7115</v>
      </c>
    </row>
    <row r="37" spans="2:10" x14ac:dyDescent="0.25">
      <c r="B37" s="176" t="s">
        <v>37</v>
      </c>
      <c r="C37" s="185" t="str">
        <f>IF(C$56="No","",IF(SUMIF('Endeavor Budget Template'!$B$94:$B$98,$I37,'Endeavor Budget Template'!D$94:D$98)=0,"",SUMIF('Endeavor Budget Template'!$B$94:$B$98,$I37,'Endeavor Budget Template'!D$94:D$98)))</f>
        <v/>
      </c>
      <c r="D37" s="185" t="str">
        <f>IF(D$56="No","",IF(SUMIF('Endeavor Budget Template'!$B$94:$B$98,$I37,'Endeavor Budget Template'!E$94:E$98)=0,"",SUMIF('Endeavor Budget Template'!$B$94:$B$98,$I37,'Endeavor Budget Template'!E$94:E$98)))</f>
        <v/>
      </c>
      <c r="E37" s="185" t="str">
        <f>IF(E$56="No","",IF(SUMIF('Endeavor Budget Template'!$B$94:$B$98,$I37,'Endeavor Budget Template'!F$94:F$98)=0,"",SUMIF('Endeavor Budget Template'!$B$94:$B$98,$I37,'Endeavor Budget Template'!F$94:F$98)))</f>
        <v/>
      </c>
      <c r="F37" s="185" t="str">
        <f>IF(F$56="No","",IF(SUMIF('Endeavor Budget Template'!$B$94:$B$98,$I37,'Endeavor Budget Template'!G$94:G$98)=0,"",SUMIF('Endeavor Budget Template'!$B$94:$B$98,$I37,'Endeavor Budget Template'!G$94:G$98)))</f>
        <v/>
      </c>
      <c r="G37" s="185" t="str">
        <f>IF(G$56="No","",IF(SUMIF('Endeavor Budget Template'!$B$94:$B$98,$I37,'Endeavor Budget Template'!H$94:H$98)=0,"",SUMIF('Endeavor Budget Template'!$B$94:$B$98,$I37,'Endeavor Budget Template'!H$94:H$98)))</f>
        <v/>
      </c>
      <c r="H37" s="193">
        <f t="shared" si="0"/>
        <v>0</v>
      </c>
      <c r="I37" s="176">
        <v>7300</v>
      </c>
    </row>
    <row r="38" spans="2:10" x14ac:dyDescent="0.25">
      <c r="B38" s="176" t="s">
        <v>126</v>
      </c>
      <c r="C38" s="185" t="str">
        <f>IF(C$56="No","",IF(SUMIF('Endeavor Budget Template'!$B$76:$B$78,$I38,'Endeavor Budget Template'!D$76:D$78)=0,"",SUMIF('Endeavor Budget Template'!$B$76:$B$78,$I38,'Endeavor Budget Template'!D$76:D$78)))</f>
        <v/>
      </c>
      <c r="D38" s="185" t="str">
        <f>IF(D$56="No","",IF(SUMIF('Endeavor Budget Template'!$B$76:$B$78,$I38,'Endeavor Budget Template'!E$76:E$78)=0,"",SUMIF('Endeavor Budget Template'!$B$76:$B$78,$I38,'Endeavor Budget Template'!E$76:E$78)))</f>
        <v/>
      </c>
      <c r="E38" s="185" t="str">
        <f>IF(E$56="No","",IF(SUMIF('Endeavor Budget Template'!$B$76:$B$78,$I38,'Endeavor Budget Template'!F$76:F$78)=0,"",SUMIF('Endeavor Budget Template'!$B$76:$B$78,$I38,'Endeavor Budget Template'!F$76:F$78)))</f>
        <v/>
      </c>
      <c r="F38" s="185" t="str">
        <f>IF(F$56="No","",IF(SUMIF('Endeavor Budget Template'!$B$76:$B$78,$I38,'Endeavor Budget Template'!G$76:G$78)=0,"",SUMIF('Endeavor Budget Template'!$B$76:$B$78,$I38,'Endeavor Budget Template'!G$76:G$78)))</f>
        <v/>
      </c>
      <c r="G38" s="185" t="str">
        <f>IF(G$56="No","",IF(SUMIF('Endeavor Budget Template'!$B$76:$B$78,$I38,'Endeavor Budget Template'!H$76:H$78)=0,"",SUMIF('Endeavor Budget Template'!$B$76:$B$78,$I38,'Endeavor Budget Template'!H$76:H$78)))</f>
        <v/>
      </c>
      <c r="H38" s="193">
        <f t="shared" si="0"/>
        <v>0</v>
      </c>
      <c r="I38" s="176">
        <v>7400</v>
      </c>
    </row>
    <row r="39" spans="2:10" x14ac:dyDescent="0.25">
      <c r="B39" s="176" t="s">
        <v>129</v>
      </c>
      <c r="C39" s="177" t="str">
        <f>IF(C$56="No","",IF(SUMIF('Endeavor Budget Template'!$C$11:$C$124,"Total F&amp;A Requested",'Endeavor Budget Template'!D11:D124)=0,"",SUMIF('Endeavor Budget Template'!$C$11:$C$124,"Total F&amp;A Requested",'Endeavor Budget Template'!D11:D124)))</f>
        <v/>
      </c>
      <c r="D39" s="177" t="str">
        <f>IF(D$56="No","",IF(SUMIF('Endeavor Budget Template'!$C$11:$C$124,"Total F&amp;A Requested",'Endeavor Budget Template'!E11:E124)=0,"",SUMIF('Endeavor Budget Template'!$C$11:$C$124,"Total F&amp;A Requested",'Endeavor Budget Template'!E11:E124)))</f>
        <v/>
      </c>
      <c r="E39" s="177" t="str">
        <f>IF(E$56="No","",IF(SUMIF('Endeavor Budget Template'!$C$11:$C$124,"Total F&amp;A Requested",'Endeavor Budget Template'!F11:F124)=0,"",SUMIF('Endeavor Budget Template'!$C$11:$C$124,"Total F&amp;A Requested",'Endeavor Budget Template'!F11:F124)))</f>
        <v/>
      </c>
      <c r="F39" s="177" t="str">
        <f>IF(F$56="No","",IF(SUMIF('Endeavor Budget Template'!$C$11:$C$124,"Total F&amp;A Requested",'Endeavor Budget Template'!G11:G124)=0,"",SUMIF('Endeavor Budget Template'!$C$11:$C$124,"Total F&amp;A Requested",'Endeavor Budget Template'!G11:G124)))</f>
        <v/>
      </c>
      <c r="G39" s="177" t="str">
        <f>IF(G$56="No","",IF(SUMIF('Endeavor Budget Template'!$C$11:$C$124,"Total F&amp;A Requested",'Endeavor Budget Template'!H11:H124)=0,"",SUMIF('Endeavor Budget Template'!$C$11:$C$124,"Total F&amp;A Requested",'Endeavor Budget Template'!H11:H124)))</f>
        <v/>
      </c>
      <c r="H39" s="193">
        <f>SUM(C39:G39)</f>
        <v>0</v>
      </c>
      <c r="I39" s="121">
        <v>7600</v>
      </c>
      <c r="J39" t="s">
        <v>80</v>
      </c>
    </row>
    <row r="40" spans="2:10" x14ac:dyDescent="0.25">
      <c r="B40" s="174" t="s">
        <v>71</v>
      </c>
      <c r="C40" s="178">
        <f t="shared" ref="C40:H40" si="1">SUM(C5:C39)</f>
        <v>0</v>
      </c>
      <c r="D40" s="178">
        <f t="shared" si="1"/>
        <v>0</v>
      </c>
      <c r="E40" s="178">
        <f t="shared" si="1"/>
        <v>0</v>
      </c>
      <c r="F40" s="178">
        <f t="shared" si="1"/>
        <v>0</v>
      </c>
      <c r="G40" s="178">
        <f t="shared" si="1"/>
        <v>0</v>
      </c>
      <c r="H40" s="178">
        <f t="shared" si="1"/>
        <v>0</v>
      </c>
    </row>
    <row r="43" spans="2:10" x14ac:dyDescent="0.25">
      <c r="B43" s="179" t="s">
        <v>69</v>
      </c>
      <c r="C43" s="180"/>
      <c r="D43" s="180"/>
      <c r="E43" s="180"/>
      <c r="F43" s="180"/>
      <c r="G43" s="180"/>
      <c r="H43" s="180"/>
      <c r="I43" s="180"/>
    </row>
    <row r="44" spans="2:10" x14ac:dyDescent="0.25">
      <c r="B44" s="181" t="s">
        <v>173</v>
      </c>
      <c r="C44" s="180"/>
      <c r="D44" s="180"/>
      <c r="E44" s="180"/>
      <c r="F44" s="180"/>
      <c r="G44" s="180"/>
      <c r="H44" s="180"/>
      <c r="I44" s="180"/>
    </row>
    <row r="45" spans="2:10" x14ac:dyDescent="0.25">
      <c r="B45" s="176" t="s">
        <v>114</v>
      </c>
      <c r="C45" s="185" t="str">
        <f>IF(C$56="No","",IF(SUMIF('Endeavor Budget Template'!$B$81:$B$86,$I45,'Endeavor Budget Template'!D$81:D$86)=0,"",SUMIF('Endeavor Budget Template'!$B$81:$B$86,$I45,'Endeavor Budget Template'!D$81:D$86)))</f>
        <v/>
      </c>
      <c r="D45" s="185" t="str">
        <f>IF(D$56="No","",IF(SUMIF('Endeavor Budget Template'!$B$81:$B$86,$I45,'Endeavor Budget Template'!E$81:E$86)=0,"",SUMIF('Endeavor Budget Template'!$B$81:$B$86,$I45,'Endeavor Budget Template'!E$81:E$86)))</f>
        <v/>
      </c>
      <c r="E45" s="185" t="str">
        <f>IF(E$56="No","",IF(SUMIF('Endeavor Budget Template'!$B$81:$B$86,$I45,'Endeavor Budget Template'!F$81:F$86)=0,"",SUMIF('Endeavor Budget Template'!$B$81:$B$86,$I45,'Endeavor Budget Template'!F$81:F$86)))</f>
        <v/>
      </c>
      <c r="F45" s="185" t="str">
        <f>IF(F$56="No","",IF(SUMIF('Endeavor Budget Template'!$B$81:$B$86,$I45,'Endeavor Budget Template'!G$81:G$86)=0,"",SUMIF('Endeavor Budget Template'!$B$81:$B$86,$I45,'Endeavor Budget Template'!G$81:G$86)))</f>
        <v/>
      </c>
      <c r="G45" s="185" t="str">
        <f>IF(G$56="No","",IF(SUMIF('Endeavor Budget Template'!$B$81:$B$86,$I45,'Endeavor Budget Template'!H$81:H$86)=0,"",SUMIF('Endeavor Budget Template'!$B$81:$B$86,$I45,'Endeavor Budget Template'!H$81:H$86)))</f>
        <v/>
      </c>
      <c r="H45" s="193">
        <f>SUM(C45:G45)</f>
        <v>0</v>
      </c>
      <c r="I45" s="176">
        <v>7025</v>
      </c>
      <c r="J45" t="s">
        <v>284</v>
      </c>
    </row>
    <row r="46" spans="2:10" x14ac:dyDescent="0.25">
      <c r="B46" s="176" t="s">
        <v>116</v>
      </c>
      <c r="C46" s="185" t="str">
        <f>IF(C$56="No","",IF(SUMIF('Endeavor Budget Template'!$B$81:$B$86,$I46,'Endeavor Budget Template'!D$81:D$86)=0,"",SUMIF('Endeavor Budget Template'!$B$81:$B$86,$I46,'Endeavor Budget Template'!D$81:D$86)))</f>
        <v/>
      </c>
      <c r="D46" s="185" t="str">
        <f>IF(D$56="No","",IF(SUMIF('Endeavor Budget Template'!$B$81:$B$86,$I46,'Endeavor Budget Template'!E$81:E$86)=0,"",SUMIF('Endeavor Budget Template'!$B$81:$B$86,$I46,'Endeavor Budget Template'!E$81:E$86)))</f>
        <v/>
      </c>
      <c r="E46" s="185" t="str">
        <f>IF(E$56="No","",IF(SUMIF('Endeavor Budget Template'!$B$81:$B$86,$I46,'Endeavor Budget Template'!F$81:F$86)=0,"",SUMIF('Endeavor Budget Template'!$B$81:$B$86,$I46,'Endeavor Budget Template'!F$81:F$86)))</f>
        <v/>
      </c>
      <c r="F46" s="185" t="str">
        <f>IF(F$56="No","",IF(SUMIF('Endeavor Budget Template'!$B$81:$B$86,$I46,'Endeavor Budget Template'!G$81:G$86)=0,"",SUMIF('Endeavor Budget Template'!$B$81:$B$86,$I46,'Endeavor Budget Template'!G$81:G$86)))</f>
        <v/>
      </c>
      <c r="G46" s="185" t="str">
        <f>IF(G$56="No","",IF(SUMIF('Endeavor Budget Template'!$B$81:$B$86,$I46,'Endeavor Budget Template'!H$81:H$86)=0,"",SUMIF('Endeavor Budget Template'!$B$81:$B$86,$I46,'Endeavor Budget Template'!H$81:H$86)))</f>
        <v/>
      </c>
      <c r="H46" s="193">
        <f>SUM(C46:G46)</f>
        <v>0</v>
      </c>
      <c r="I46" s="176">
        <v>7050</v>
      </c>
      <c r="J46" t="s">
        <v>284</v>
      </c>
    </row>
    <row r="47" spans="2:10" x14ac:dyDescent="0.25">
      <c r="B47" s="176" t="s">
        <v>37</v>
      </c>
      <c r="C47" s="185" t="str">
        <f>IF(C$56="No","",IF(SUMIF('Endeavor Budget Template'!$B$81:$B$86,$I47,'Endeavor Budget Template'!D$81:D$86)=0,"",SUMIF('Endeavor Budget Template'!$B$81:$B$86,$I47,'Endeavor Budget Template'!D$81:D$86)))</f>
        <v/>
      </c>
      <c r="D47" s="185" t="str">
        <f>IF(D$56="No","",IF(SUMIF('Endeavor Budget Template'!$B$81:$B$86,$I47,'Endeavor Budget Template'!E$81:E$86)=0,"",SUMIF('Endeavor Budget Template'!$B$81:$B$86,$I47,'Endeavor Budget Template'!E$81:E$86)))</f>
        <v/>
      </c>
      <c r="E47" s="185" t="str">
        <f>IF(E$56="No","",IF(SUMIF('Endeavor Budget Template'!$B$81:$B$86,$I47,'Endeavor Budget Template'!F$81:F$86)=0,"",SUMIF('Endeavor Budget Template'!$B$81:$B$86,$I47,'Endeavor Budget Template'!F$81:F$86)))</f>
        <v/>
      </c>
      <c r="F47" s="185" t="str">
        <f>IF(F$56="No","",IF(SUMIF('Endeavor Budget Template'!$B$81:$B$86,$I47,'Endeavor Budget Template'!G$81:G$86)=0,"",SUMIF('Endeavor Budget Template'!$B$81:$B$86,$I47,'Endeavor Budget Template'!G$81:G$86)))</f>
        <v/>
      </c>
      <c r="G47" s="185" t="str">
        <f>IF(G$56="No","",IF(SUMIF('Endeavor Budget Template'!$B$81:$B$86,$I47,'Endeavor Budget Template'!H$81:H$86)=0,"",SUMIF('Endeavor Budget Template'!$B$81:$B$86,$I47,'Endeavor Budget Template'!H$81:H$86)))</f>
        <v/>
      </c>
      <c r="H47" s="193">
        <f>SUM(C47:G47)</f>
        <v>0</v>
      </c>
      <c r="I47" s="176">
        <v>7300</v>
      </c>
      <c r="J47" t="s">
        <v>284</v>
      </c>
    </row>
    <row r="48" spans="2:10" x14ac:dyDescent="0.25">
      <c r="B48" s="174" t="s">
        <v>71</v>
      </c>
      <c r="C48" s="178">
        <f t="shared" ref="C48:H48" si="2">SUM(C45:C47)</f>
        <v>0</v>
      </c>
      <c r="D48" s="178">
        <f t="shared" si="2"/>
        <v>0</v>
      </c>
      <c r="E48" s="178">
        <f t="shared" si="2"/>
        <v>0</v>
      </c>
      <c r="F48" s="178">
        <f t="shared" si="2"/>
        <v>0</v>
      </c>
      <c r="G48" s="178">
        <f t="shared" si="2"/>
        <v>0</v>
      </c>
      <c r="H48" s="178">
        <f t="shared" si="2"/>
        <v>0</v>
      </c>
      <c r="I48" s="121"/>
    </row>
    <row r="49" spans="2:10" x14ac:dyDescent="0.25">
      <c r="I49" s="121"/>
    </row>
    <row r="50" spans="2:10" x14ac:dyDescent="0.25">
      <c r="B50" s="179" t="s">
        <v>68</v>
      </c>
      <c r="C50" s="180"/>
      <c r="D50" s="180"/>
      <c r="E50" s="180"/>
      <c r="F50" s="180"/>
      <c r="G50" s="180"/>
      <c r="H50" s="180"/>
      <c r="I50" s="184"/>
    </row>
    <row r="51" spans="2:10" x14ac:dyDescent="0.25">
      <c r="B51" s="181" t="s">
        <v>173</v>
      </c>
      <c r="C51" s="180"/>
      <c r="D51" s="180"/>
      <c r="E51" s="180"/>
      <c r="F51" s="180"/>
      <c r="G51" s="180"/>
      <c r="H51" s="180"/>
      <c r="I51" s="184"/>
    </row>
    <row r="52" spans="2:10" x14ac:dyDescent="0.25">
      <c r="B52" s="176" t="s">
        <v>127</v>
      </c>
      <c r="C52" s="185" t="str">
        <f>IF(C$56="No","",IF(SUMIF('Endeavor Budget Template'!$B$94:$B$98,$I52,'Endeavor Budget Template'!D$94:D$98)=0,"",SUMIF('Endeavor Budget Template'!$B$94:$B$98,$I52,'Endeavor Budget Template'!D$94:D$98)))</f>
        <v/>
      </c>
      <c r="D52" s="185" t="str">
        <f>IF(D$56="No","",IF(SUMIF('Endeavor Budget Template'!$B$94:$B$98,$I52,'Endeavor Budget Template'!E$94:E$98)=0,"",SUMIF('Endeavor Budget Template'!$B$94:$B$98,$I52,'Endeavor Budget Template'!E$94:E$98)))</f>
        <v/>
      </c>
      <c r="E52" s="185" t="str">
        <f>IF(E$56="No","",IF(SUMIF('Endeavor Budget Template'!$B$94:$B$98,$I52,'Endeavor Budget Template'!F$94:F$98)=0,"",SUMIF('Endeavor Budget Template'!$B$94:$B$98,$I52,'Endeavor Budget Template'!F$94:F$98)))</f>
        <v/>
      </c>
      <c r="F52" s="185" t="str">
        <f>IF(F$56="No","",IF(SUMIF('Endeavor Budget Template'!$B$94:$B$98,$I52,'Endeavor Budget Template'!G$94:G$98)=0,"",SUMIF('Endeavor Budget Template'!$B$94:$B$98,$I52,'Endeavor Budget Template'!G$94:G$98)))</f>
        <v/>
      </c>
      <c r="G52" s="185" t="str">
        <f>IF(G$56="No","",IF(SUMIF('Endeavor Budget Template'!$B$94:$B$98,$I52,'Endeavor Budget Template'!H$94:H$98)=0,"",SUMIF('Endeavor Budget Template'!$B$94:$B$98,$I52,'Endeavor Budget Template'!H$94:H$98)))</f>
        <v/>
      </c>
      <c r="H52" s="193">
        <f>SUM(C52:G52)</f>
        <v>0</v>
      </c>
      <c r="I52" s="176">
        <v>7500</v>
      </c>
      <c r="J52" t="s">
        <v>283</v>
      </c>
    </row>
    <row r="53" spans="2:10" x14ac:dyDescent="0.25">
      <c r="B53" s="174" t="s">
        <v>71</v>
      </c>
      <c r="C53" s="178">
        <f t="shared" ref="C53:H53" si="3">SUM(C51:C52)</f>
        <v>0</v>
      </c>
      <c r="D53" s="178">
        <f t="shared" si="3"/>
        <v>0</v>
      </c>
      <c r="E53" s="178">
        <f t="shared" si="3"/>
        <v>0</v>
      </c>
      <c r="F53" s="178">
        <f t="shared" si="3"/>
        <v>0</v>
      </c>
      <c r="G53" s="178">
        <f t="shared" si="3"/>
        <v>0</v>
      </c>
      <c r="H53" s="178">
        <f t="shared" si="3"/>
        <v>0</v>
      </c>
      <c r="I53" s="121"/>
    </row>
    <row r="55" spans="2:10" x14ac:dyDescent="0.25">
      <c r="B55" s="191" t="s">
        <v>253</v>
      </c>
      <c r="C55" s="192">
        <f t="shared" ref="C55:H55" si="4">C40+C48+C53</f>
        <v>0</v>
      </c>
      <c r="D55" s="192">
        <f t="shared" si="4"/>
        <v>0</v>
      </c>
      <c r="E55" s="192">
        <f t="shared" si="4"/>
        <v>0</v>
      </c>
      <c r="F55" s="192">
        <f t="shared" si="4"/>
        <v>0</v>
      </c>
      <c r="G55" s="192">
        <f t="shared" si="4"/>
        <v>0</v>
      </c>
      <c r="H55" s="192">
        <f t="shared" si="4"/>
        <v>0</v>
      </c>
    </row>
    <row r="56" spans="2:10" x14ac:dyDescent="0.25">
      <c r="B56" s="211" t="s">
        <v>248</v>
      </c>
      <c r="C56" s="186" t="str">
        <f>'Endeavor Budget Template'!D123</f>
        <v>Yes</v>
      </c>
      <c r="D56" s="186" t="str">
        <f>'Endeavor Budget Template'!E123</f>
        <v>Yes</v>
      </c>
      <c r="E56" s="186" t="str">
        <f>'Endeavor Budget Template'!F123</f>
        <v>Yes</v>
      </c>
      <c r="F56" s="186" t="str">
        <f>'Endeavor Budget Template'!G123</f>
        <v>Yes</v>
      </c>
      <c r="G56" s="187" t="str">
        <f>'Endeavor Budget Template'!H123</f>
        <v>Yes</v>
      </c>
      <c r="H56" s="194" t="str">
        <f>IF(SUMIF($C$56:$G$56,"Yes",$C$55:$G$55) - 'JV- For CGA Use'!L61 = 0, "Ok", SUMIF($C$56:$G$56,"Yes",$C$55:$G$55)-'JV- For CGA Use'!L61)</f>
        <v>Ok</v>
      </c>
      <c r="I56" s="195" t="s">
        <v>326</v>
      </c>
    </row>
  </sheetData>
  <sheetProtection sheet="1" objects="1" scenarios="1" formatCells="0" formatColumns="0" formatRows="0" insertColumns="0" insertRows="0" deleteColumns="0" deleteRows="0"/>
  <conditionalFormatting sqref="H56">
    <cfRule type="cellIs" dxfId="6" priority="1" operator="notEqual">
      <formula>Ok</formula>
    </cfRule>
  </conditionalFormatting>
  <pageMargins left="0.7" right="0.7" top="0.75" bottom="0.75" header="0.3" footer="0.3"/>
  <pageSetup scale="67"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FC722-F269-42B1-88C3-2DCDA5604946}">
  <sheetPr codeName="Sheet11">
    <tabColor theme="0"/>
    <pageSetUpPr fitToPage="1"/>
  </sheetPr>
  <dimension ref="A1:P63"/>
  <sheetViews>
    <sheetView topLeftCell="A21" zoomScale="58" zoomScaleNormal="90" workbookViewId="0">
      <selection activeCell="M62" sqref="M62"/>
    </sheetView>
  </sheetViews>
  <sheetFormatPr defaultColWidth="9.140625" defaultRowHeight="15" x14ac:dyDescent="0.25"/>
  <cols>
    <col min="1" max="1" width="34.7109375" style="51" customWidth="1"/>
    <col min="2" max="2" width="10.42578125" style="51" customWidth="1"/>
    <col min="3" max="3" width="15.42578125" style="51" customWidth="1"/>
    <col min="4" max="4" width="11.140625" style="51" customWidth="1"/>
    <col min="5" max="5" width="10.42578125" style="51" customWidth="1"/>
    <col min="6" max="6" width="10.85546875" style="51" customWidth="1"/>
    <col min="7" max="8" width="10.140625" style="51" customWidth="1"/>
    <col min="9" max="9" width="9.85546875" style="51" customWidth="1"/>
    <col min="10" max="10" width="9.42578125" style="51" customWidth="1"/>
    <col min="11" max="11" width="11.7109375" style="51" customWidth="1"/>
    <col min="12" max="12" width="14.5703125" style="52" customWidth="1"/>
    <col min="13" max="13" width="20.5703125" style="51" customWidth="1"/>
    <col min="14" max="14" width="11.5703125" style="51" customWidth="1"/>
    <col min="15" max="15" width="4.140625" style="51" customWidth="1"/>
    <col min="16" max="16" width="69.42578125" style="53" customWidth="1"/>
    <col min="17" max="16384" width="9.140625" style="51"/>
  </cols>
  <sheetData>
    <row r="1" spans="1:16" x14ac:dyDescent="0.25">
      <c r="A1" s="50" t="s">
        <v>188</v>
      </c>
    </row>
    <row r="2" spans="1:16" x14ac:dyDescent="0.25">
      <c r="P2" s="188" t="s">
        <v>172</v>
      </c>
    </row>
    <row r="3" spans="1:16" x14ac:dyDescent="0.25">
      <c r="A3" s="236" t="str">
        <f>'Endeavor Budget Template'!A3</f>
        <v>Project Title:</v>
      </c>
      <c r="B3" s="248">
        <f>'Endeavor Budget Template'!A4</f>
        <v>0</v>
      </c>
      <c r="C3" s="249"/>
      <c r="D3" s="237"/>
      <c r="E3" s="238"/>
      <c r="G3" s="507" t="s">
        <v>309</v>
      </c>
      <c r="H3" s="507"/>
      <c r="I3" s="507"/>
      <c r="J3" s="507"/>
      <c r="K3" s="507"/>
      <c r="L3" s="507"/>
      <c r="P3" s="163" t="s">
        <v>73</v>
      </c>
    </row>
    <row r="4" spans="1:16" ht="30" x14ac:dyDescent="0.25">
      <c r="A4" s="239" t="str">
        <f>'Endeavor Budget Template'!A6</f>
        <v>Principal Investigator:</v>
      </c>
      <c r="B4" s="246" cm="1">
        <f t="array" ref="B4:C4">'Endeavor Budget Template'!B6:C6</f>
        <v>0</v>
      </c>
      <c r="C4" s="247">
        <v>0</v>
      </c>
      <c r="E4" s="240"/>
      <c r="G4" s="507"/>
      <c r="H4" s="507"/>
      <c r="I4" s="507"/>
      <c r="J4" s="507"/>
      <c r="K4" s="507"/>
      <c r="L4" s="507"/>
      <c r="P4" s="231" t="s">
        <v>187</v>
      </c>
    </row>
    <row r="5" spans="1:16" ht="12.75" customHeight="1" x14ac:dyDescent="0.25">
      <c r="A5" s="239"/>
      <c r="E5" s="240"/>
      <c r="P5" s="232"/>
    </row>
    <row r="6" spans="1:16" x14ac:dyDescent="0.25">
      <c r="A6" s="241" t="s">
        <v>74</v>
      </c>
      <c r="B6" s="396" t="s">
        <v>70</v>
      </c>
      <c r="C6" s="396"/>
      <c r="D6" s="242"/>
      <c r="E6" s="243"/>
    </row>
    <row r="7" spans="1:16" x14ac:dyDescent="0.25">
      <c r="A7" s="56"/>
      <c r="B7" s="56"/>
      <c r="C7" s="57"/>
      <c r="D7" s="58"/>
      <c r="E7" s="56"/>
    </row>
    <row r="8" spans="1:16" x14ac:dyDescent="0.25">
      <c r="A8" s="50" t="s">
        <v>72</v>
      </c>
      <c r="D8" s="59" t="s">
        <v>82</v>
      </c>
      <c r="E8" s="397" t="str">
        <f>IF('Endeavor Budget Template'!G6="","",'Endeavor Budget Template'!G6)</f>
        <v/>
      </c>
      <c r="L8" s="60"/>
    </row>
    <row r="9" spans="1:16" x14ac:dyDescent="0.25">
      <c r="A9" s="160" t="s">
        <v>247</v>
      </c>
      <c r="B9" s="161" t="s">
        <v>67</v>
      </c>
      <c r="C9" s="161" t="s">
        <v>66</v>
      </c>
      <c r="D9" s="161" t="s">
        <v>65</v>
      </c>
      <c r="E9" s="161" t="s">
        <v>64</v>
      </c>
      <c r="F9" s="161" t="s">
        <v>63</v>
      </c>
      <c r="G9" s="161" t="s">
        <v>62</v>
      </c>
      <c r="H9" s="161" t="s">
        <v>61</v>
      </c>
      <c r="I9" s="161" t="s">
        <v>60</v>
      </c>
      <c r="J9" s="161" t="s">
        <v>59</v>
      </c>
      <c r="K9" s="161" t="s">
        <v>58</v>
      </c>
      <c r="L9" s="162" t="s">
        <v>57</v>
      </c>
      <c r="M9" s="161" t="s">
        <v>56</v>
      </c>
      <c r="N9" s="161" t="s">
        <v>55</v>
      </c>
      <c r="O9" s="65"/>
      <c r="P9" s="54"/>
    </row>
    <row r="10" spans="1:16" x14ac:dyDescent="0.25">
      <c r="A10" s="53" t="s">
        <v>144</v>
      </c>
      <c r="B10" s="62" t="str">
        <f t="shared" ref="B10:B44" si="0">IF(L10="","","05")</f>
        <v/>
      </c>
      <c r="C10" s="62" t="str">
        <f t="shared" ref="C10:C44" si="1">IF(L10="","","BD01")</f>
        <v/>
      </c>
      <c r="D10" s="62" t="str">
        <f t="shared" ref="D10:D44" si="2">IF(L10="","","A")</f>
        <v/>
      </c>
      <c r="E10" s="62" t="str">
        <f>IF(L10="","",IF('Endeavor Budget Template'!$G$6="",'JV- For CGA Use'!$E$8,'Endeavor Budget Template'!$G$6))</f>
        <v/>
      </c>
      <c r="F10" s="62" t="str">
        <f>IF(L10="","",TEXT(+'Endeavor Budget Template'!$H$6,0))</f>
        <v/>
      </c>
      <c r="G10" s="244">
        <v>6010</v>
      </c>
      <c r="H10" s="62" t="str">
        <f>IF(L10="","",TEXT(+'Endeavor Budget Template'!$I$6,0))</f>
        <v/>
      </c>
      <c r="I10" s="63"/>
      <c r="J10" s="63"/>
      <c r="K10" s="62" t="str">
        <f t="shared" ref="K10:K44" si="3">IF(L10="","","+")</f>
        <v/>
      </c>
      <c r="L10" s="251" t="str">
        <f>IF(SUMIFS('JV Input (don''t change)'!$H$5:$H$42,'JV Input (don''t change)'!$I$5:$I$42,'JV- For CGA Use'!G10)=0,"",SUMIFS('JV Input (don''t change)'!$H$5:$H$42,'JV Input (don''t change)'!$I$5:$I$42,'JV- For CGA Use'!G10))</f>
        <v/>
      </c>
      <c r="M10" s="51" t="str">
        <f t="shared" ref="M10:M44" si="4">IF(L10="","",$B$6)</f>
        <v/>
      </c>
      <c r="N10" s="61"/>
      <c r="O10" s="61"/>
      <c r="P10" s="176"/>
    </row>
    <row r="11" spans="1:16" x14ac:dyDescent="0.25">
      <c r="A11" s="53" t="s">
        <v>145</v>
      </c>
      <c r="B11" s="62" t="str">
        <f t="shared" si="0"/>
        <v/>
      </c>
      <c r="C11" s="62" t="str">
        <f t="shared" si="1"/>
        <v/>
      </c>
      <c r="D11" s="62" t="str">
        <f t="shared" si="2"/>
        <v/>
      </c>
      <c r="E11" s="62" t="str">
        <f>IF(L11="","",IF('Endeavor Budget Template'!$G$6="",'JV- For CGA Use'!$E$8,'Endeavor Budget Template'!$G$6))</f>
        <v/>
      </c>
      <c r="F11" s="62" t="str">
        <f>IF(L11="","",TEXT(+'Endeavor Budget Template'!$H$6,0))</f>
        <v/>
      </c>
      <c r="G11" s="244">
        <v>6012</v>
      </c>
      <c r="H11" s="62" t="str">
        <f>IF(L11="","",TEXT(+'Endeavor Budget Template'!$I$6,0))</f>
        <v/>
      </c>
      <c r="I11" s="63"/>
      <c r="J11" s="63"/>
      <c r="K11" s="62" t="str">
        <f t="shared" si="3"/>
        <v/>
      </c>
      <c r="L11" s="207" t="str">
        <f>IF(SUMIFS('JV Input (don''t change)'!$H$5:$H$42,'JV Input (don''t change)'!$I$5:$I$42,'JV- For CGA Use'!G11)=0,"",SUMIFS('JV Input (don''t change)'!$H$5:$H$42,'JV Input (don''t change)'!$I$5:$I$42,'JV- For CGA Use'!G11))</f>
        <v/>
      </c>
      <c r="M11" s="51" t="str">
        <f t="shared" si="4"/>
        <v/>
      </c>
      <c r="N11" s="61"/>
      <c r="O11" s="61"/>
      <c r="P11" s="176"/>
    </row>
    <row r="12" spans="1:16" x14ac:dyDescent="0.25">
      <c r="A12" s="53" t="s">
        <v>146</v>
      </c>
      <c r="B12" s="62" t="str">
        <f t="shared" si="0"/>
        <v/>
      </c>
      <c r="C12" s="62" t="str">
        <f t="shared" si="1"/>
        <v/>
      </c>
      <c r="D12" s="62" t="str">
        <f t="shared" si="2"/>
        <v/>
      </c>
      <c r="E12" s="62" t="str">
        <f>IF(L12="","",IF('Endeavor Budget Template'!$G$6="",'JV- For CGA Use'!$E$8,'Endeavor Budget Template'!$G$6))</f>
        <v/>
      </c>
      <c r="F12" s="62" t="str">
        <f>IF(L12="","",TEXT(+'Endeavor Budget Template'!$H$6,0))</f>
        <v/>
      </c>
      <c r="G12" s="244">
        <v>6020</v>
      </c>
      <c r="H12" s="62" t="str">
        <f>IF(L12="","",TEXT(+'Endeavor Budget Template'!$I$6,0))</f>
        <v/>
      </c>
      <c r="I12" s="63"/>
      <c r="J12" s="63"/>
      <c r="K12" s="62" t="str">
        <f t="shared" si="3"/>
        <v/>
      </c>
      <c r="L12" s="207" t="str">
        <f>IF(SUMIFS('JV Input (don''t change)'!$H$5:$H$42,'JV Input (don''t change)'!$I$5:$I$42,'JV- For CGA Use'!G12)=0,"",SUMIFS('JV Input (don''t change)'!$H$5:$H$42,'JV Input (don''t change)'!$I$5:$I$42,'JV- For CGA Use'!G12))</f>
        <v/>
      </c>
      <c r="M12" s="51" t="str">
        <f t="shared" si="4"/>
        <v/>
      </c>
      <c r="N12" s="61"/>
      <c r="O12" s="61"/>
      <c r="P12" s="176"/>
    </row>
    <row r="13" spans="1:16" x14ac:dyDescent="0.25">
      <c r="A13" s="53" t="s">
        <v>147</v>
      </c>
      <c r="B13" s="62" t="str">
        <f t="shared" si="0"/>
        <v/>
      </c>
      <c r="C13" s="62" t="str">
        <f t="shared" si="1"/>
        <v/>
      </c>
      <c r="D13" s="62" t="str">
        <f t="shared" si="2"/>
        <v/>
      </c>
      <c r="E13" s="62" t="str">
        <f>IF(L13="","",IF('Endeavor Budget Template'!$G$6="",'JV- For CGA Use'!$E$8,'Endeavor Budget Template'!$G$6))</f>
        <v/>
      </c>
      <c r="F13" s="62" t="str">
        <f>IF(L13="","",TEXT(+'Endeavor Budget Template'!$H$6,0))</f>
        <v/>
      </c>
      <c r="G13" s="244">
        <v>6025</v>
      </c>
      <c r="H13" s="62" t="str">
        <f>IF(L13="","",TEXT(+'Endeavor Budget Template'!$I$6,0))</f>
        <v/>
      </c>
      <c r="I13" s="63"/>
      <c r="J13" s="63"/>
      <c r="K13" s="62" t="str">
        <f t="shared" si="3"/>
        <v/>
      </c>
      <c r="L13" s="207" t="str">
        <f>IF(SUMIFS('JV Input (don''t change)'!$H$5:$H$42,'JV Input (don''t change)'!$I$5:$I$42,'JV- For CGA Use'!G13)=0,"",SUMIFS('JV Input (don''t change)'!$H$5:$H$42,'JV Input (don''t change)'!$I$5:$I$42,'JV- For CGA Use'!G13))</f>
        <v/>
      </c>
      <c r="M13" s="51" t="str">
        <f t="shared" si="4"/>
        <v/>
      </c>
      <c r="N13" s="61"/>
      <c r="O13" s="61"/>
      <c r="P13" s="176"/>
    </row>
    <row r="14" spans="1:16" x14ac:dyDescent="0.25">
      <c r="A14" s="53" t="s">
        <v>148</v>
      </c>
      <c r="B14" s="62" t="str">
        <f t="shared" si="0"/>
        <v/>
      </c>
      <c r="C14" s="62" t="str">
        <f t="shared" si="1"/>
        <v/>
      </c>
      <c r="D14" s="62" t="str">
        <f t="shared" si="2"/>
        <v/>
      </c>
      <c r="E14" s="62" t="str">
        <f>IF(L14="","",IF('Endeavor Budget Template'!$G$6="",'JV- For CGA Use'!$E$8,'Endeavor Budget Template'!$G$6))</f>
        <v/>
      </c>
      <c r="F14" s="62" t="str">
        <f>IF(L14="","",TEXT(+'Endeavor Budget Template'!$H$6,0))</f>
        <v/>
      </c>
      <c r="G14" s="244">
        <v>6030</v>
      </c>
      <c r="H14" s="62" t="str">
        <f>IF(L14="","",TEXT(+'Endeavor Budget Template'!$I$6,0))</f>
        <v/>
      </c>
      <c r="I14" s="63"/>
      <c r="J14" s="63"/>
      <c r="K14" s="62" t="str">
        <f t="shared" si="3"/>
        <v/>
      </c>
      <c r="L14" s="207" t="str">
        <f>IF(SUMIFS('JV Input (don''t change)'!$H$5:$H$42,'JV Input (don''t change)'!$I$5:$I$42,'JV- For CGA Use'!G14)=0,"",SUMIFS('JV Input (don''t change)'!$H$5:$H$42,'JV Input (don''t change)'!$I$5:$I$42,'JV- For CGA Use'!G14))</f>
        <v/>
      </c>
      <c r="M14" s="51" t="str">
        <f t="shared" si="4"/>
        <v/>
      </c>
      <c r="N14" s="61"/>
      <c r="O14" s="61"/>
      <c r="P14" s="176"/>
    </row>
    <row r="15" spans="1:16" x14ac:dyDescent="0.25">
      <c r="A15" s="53" t="s">
        <v>149</v>
      </c>
      <c r="B15" s="62" t="str">
        <f t="shared" si="0"/>
        <v/>
      </c>
      <c r="C15" s="62" t="str">
        <f t="shared" si="1"/>
        <v/>
      </c>
      <c r="D15" s="62" t="str">
        <f t="shared" si="2"/>
        <v/>
      </c>
      <c r="E15" s="62" t="str">
        <f>IF(L15="","",IF('Endeavor Budget Template'!$G$6="",'JV- For CGA Use'!$E$8,'Endeavor Budget Template'!$G$6))</f>
        <v/>
      </c>
      <c r="F15" s="62" t="str">
        <f>IF(L15="","",TEXT(+'Endeavor Budget Template'!$H$6,0))</f>
        <v/>
      </c>
      <c r="G15" s="244">
        <v>6040</v>
      </c>
      <c r="H15" s="62" t="str">
        <f>IF(L15="","",TEXT(+'Endeavor Budget Template'!$I$6,0))</f>
        <v/>
      </c>
      <c r="I15" s="63"/>
      <c r="J15" s="63"/>
      <c r="K15" s="62" t="str">
        <f t="shared" si="3"/>
        <v/>
      </c>
      <c r="L15" s="207" t="str">
        <f>IF(SUMIFS('JV Input (don''t change)'!$H$5:$H$42,'JV Input (don''t change)'!$I$5:$I$42,'JV- For CGA Use'!G15)=0,"",SUMIFS('JV Input (don''t change)'!$H$5:$H$42,'JV Input (don''t change)'!$I$5:$I$42,'JV- For CGA Use'!G15))</f>
        <v/>
      </c>
      <c r="M15" s="51" t="str">
        <f t="shared" si="4"/>
        <v/>
      </c>
      <c r="N15" s="61"/>
      <c r="O15" s="61"/>
      <c r="P15" s="176"/>
    </row>
    <row r="16" spans="1:16" x14ac:dyDescent="0.25">
      <c r="A16" s="53" t="s">
        <v>150</v>
      </c>
      <c r="B16" s="62" t="str">
        <f t="shared" si="0"/>
        <v/>
      </c>
      <c r="C16" s="62" t="str">
        <f t="shared" si="1"/>
        <v/>
      </c>
      <c r="D16" s="62" t="str">
        <f t="shared" si="2"/>
        <v/>
      </c>
      <c r="E16" s="62" t="str">
        <f>IF(L16="","",IF('Endeavor Budget Template'!$G$6="",'JV- For CGA Use'!$E$8,'Endeavor Budget Template'!$G$6))</f>
        <v/>
      </c>
      <c r="F16" s="62" t="str">
        <f>IF(L16="","",TEXT(+'Endeavor Budget Template'!$H$6,0))</f>
        <v/>
      </c>
      <c r="G16" s="244">
        <v>6050</v>
      </c>
      <c r="H16" s="62" t="str">
        <f>IF(L16="","",TEXT(+'Endeavor Budget Template'!$I$6,0))</f>
        <v/>
      </c>
      <c r="I16" s="63"/>
      <c r="J16" s="63"/>
      <c r="K16" s="62" t="str">
        <f t="shared" si="3"/>
        <v/>
      </c>
      <c r="L16" s="207" t="str">
        <f>IF(SUMIFS('JV Input (don''t change)'!$H$5:$H$42,'JV Input (don''t change)'!$I$5:$I$42,'JV- For CGA Use'!G16)=0,"",SUMIFS('JV Input (don''t change)'!$H$5:$H$42,'JV Input (don''t change)'!$I$5:$I$42,'JV- For CGA Use'!G16))</f>
        <v/>
      </c>
      <c r="M16" s="51" t="str">
        <f t="shared" si="4"/>
        <v/>
      </c>
      <c r="N16" s="61"/>
      <c r="O16" s="61"/>
      <c r="P16" s="176"/>
    </row>
    <row r="17" spans="1:16" x14ac:dyDescent="0.25">
      <c r="A17" s="53" t="s">
        <v>151</v>
      </c>
      <c r="B17" s="62" t="str">
        <f t="shared" si="0"/>
        <v/>
      </c>
      <c r="C17" s="62" t="str">
        <f t="shared" si="1"/>
        <v/>
      </c>
      <c r="D17" s="62" t="str">
        <f t="shared" si="2"/>
        <v/>
      </c>
      <c r="E17" s="62" t="str">
        <f>IF(L17="","",IF('Endeavor Budget Template'!$G$6="",'JV- For CGA Use'!$E$8,'Endeavor Budget Template'!$G$6))</f>
        <v/>
      </c>
      <c r="F17" s="62" t="str">
        <f>IF(L17="","",TEXT(+'Endeavor Budget Template'!$H$6,0))</f>
        <v/>
      </c>
      <c r="G17" s="244">
        <v>6060</v>
      </c>
      <c r="H17" s="62" t="str">
        <f>IF(L17="","",TEXT(+'Endeavor Budget Template'!$I$6,0))</f>
        <v/>
      </c>
      <c r="I17" s="63"/>
      <c r="J17" s="63"/>
      <c r="K17" s="62" t="str">
        <f t="shared" si="3"/>
        <v/>
      </c>
      <c r="L17" s="207" t="str">
        <f>IF(SUMIFS('JV Input (don''t change)'!$H$5:$H$42,'JV Input (don''t change)'!$I$5:$I$42,'JV- For CGA Use'!G17)=0,"",SUMIFS('JV Input (don''t change)'!$H$5:$H$42,'JV Input (don''t change)'!$I$5:$I$42,'JV- For CGA Use'!G17))</f>
        <v/>
      </c>
      <c r="M17" s="51" t="str">
        <f t="shared" si="4"/>
        <v/>
      </c>
      <c r="N17" s="61"/>
      <c r="O17" s="61"/>
      <c r="P17" s="176"/>
    </row>
    <row r="18" spans="1:16" x14ac:dyDescent="0.25">
      <c r="A18" s="53" t="s">
        <v>152</v>
      </c>
      <c r="B18" s="62" t="str">
        <f t="shared" si="0"/>
        <v/>
      </c>
      <c r="C18" s="62" t="str">
        <f t="shared" si="1"/>
        <v/>
      </c>
      <c r="D18" s="62" t="str">
        <f t="shared" si="2"/>
        <v/>
      </c>
      <c r="E18" s="62" t="str">
        <f>IF(L18="","",IF('Endeavor Budget Template'!$G$6="",'JV- For CGA Use'!$E$8,'Endeavor Budget Template'!$G$6))</f>
        <v/>
      </c>
      <c r="F18" s="62" t="str">
        <f>IF(L18="","",TEXT(+'Endeavor Budget Template'!$H$6,0))</f>
        <v/>
      </c>
      <c r="G18" s="244">
        <v>6100</v>
      </c>
      <c r="H18" s="62" t="str">
        <f>IF(L18="","",TEXT(+'Endeavor Budget Template'!$I$6,0))</f>
        <v/>
      </c>
      <c r="I18" s="63"/>
      <c r="J18" s="63"/>
      <c r="K18" s="62" t="str">
        <f t="shared" si="3"/>
        <v/>
      </c>
      <c r="L18" s="207" t="str">
        <f>IF(SUMIFS('JV Input (don''t change)'!$H$5:$H$42,'JV Input (don''t change)'!$I$5:$I$42,'JV- For CGA Use'!G18)=0,"",SUMIFS('JV Input (don''t change)'!$H$5:$H$42,'JV Input (don''t change)'!$I$5:$I$42,'JV- For CGA Use'!G18))</f>
        <v/>
      </c>
      <c r="M18" s="51" t="str">
        <f t="shared" si="4"/>
        <v/>
      </c>
      <c r="N18" s="61"/>
      <c r="O18" s="61"/>
      <c r="P18" s="176"/>
    </row>
    <row r="19" spans="1:16" x14ac:dyDescent="0.25">
      <c r="A19" s="53" t="s">
        <v>153</v>
      </c>
      <c r="B19" s="62" t="str">
        <f t="shared" si="0"/>
        <v/>
      </c>
      <c r="C19" s="62" t="str">
        <f t="shared" si="1"/>
        <v/>
      </c>
      <c r="D19" s="62" t="str">
        <f t="shared" si="2"/>
        <v/>
      </c>
      <c r="E19" s="62" t="str">
        <f>IF(L19="","",IF('Endeavor Budget Template'!$G$6="",'JV- For CGA Use'!$E$8,'Endeavor Budget Template'!$G$6))</f>
        <v/>
      </c>
      <c r="F19" s="62" t="str">
        <f>IF(L19="","",TEXT(+'Endeavor Budget Template'!$H$6,0))</f>
        <v/>
      </c>
      <c r="G19" s="244">
        <v>6105</v>
      </c>
      <c r="H19" s="62" t="str">
        <f>IF(L19="","",TEXT(+'Endeavor Budget Template'!$I$6,0))</f>
        <v/>
      </c>
      <c r="I19" s="63"/>
      <c r="J19" s="63"/>
      <c r="K19" s="62" t="str">
        <f t="shared" si="3"/>
        <v/>
      </c>
      <c r="L19" s="207" t="str">
        <f>IF(SUMIFS('JV Input (don''t change)'!$H$5:$H$42,'JV Input (don''t change)'!$I$5:$I$42,'JV- For CGA Use'!G19)=0,"",SUMIFS('JV Input (don''t change)'!$H$5:$H$42,'JV Input (don''t change)'!$I$5:$I$42,'JV- For CGA Use'!G19))</f>
        <v/>
      </c>
      <c r="M19" s="51" t="str">
        <f t="shared" si="4"/>
        <v/>
      </c>
      <c r="N19" s="61"/>
      <c r="O19" s="61"/>
      <c r="P19" s="176"/>
    </row>
    <row r="20" spans="1:16" x14ac:dyDescent="0.25">
      <c r="A20" s="53" t="s">
        <v>154</v>
      </c>
      <c r="B20" s="62" t="str">
        <f t="shared" si="0"/>
        <v/>
      </c>
      <c r="C20" s="62" t="str">
        <f t="shared" si="1"/>
        <v/>
      </c>
      <c r="D20" s="62" t="str">
        <f t="shared" si="2"/>
        <v/>
      </c>
      <c r="E20" s="62" t="str">
        <f>IF(L20="","",IF('Endeavor Budget Template'!$G$6="",'JV- For CGA Use'!$E$8,'Endeavor Budget Template'!$G$6))</f>
        <v/>
      </c>
      <c r="F20" s="62" t="str">
        <f>IF(L20="","",TEXT(+'Endeavor Budget Template'!$H$6,0))</f>
        <v/>
      </c>
      <c r="G20" s="244">
        <v>6110</v>
      </c>
      <c r="H20" s="62" t="str">
        <f>IF(L20="","",TEXT(+'Endeavor Budget Template'!$I$6,0))</f>
        <v/>
      </c>
      <c r="I20" s="63"/>
      <c r="J20" s="63"/>
      <c r="K20" s="62" t="str">
        <f t="shared" si="3"/>
        <v/>
      </c>
      <c r="L20" s="207" t="str">
        <f>IF(SUMIFS('JV Input (don''t change)'!$H$5:$H$42,'JV Input (don''t change)'!$I$5:$I$42,'JV- For CGA Use'!G20)=0,"",SUMIFS('JV Input (don''t change)'!$H$5:$H$42,'JV Input (don''t change)'!$I$5:$I$42,'JV- For CGA Use'!G20))</f>
        <v/>
      </c>
      <c r="M20" s="51" t="str">
        <f t="shared" si="4"/>
        <v/>
      </c>
      <c r="N20" s="61"/>
      <c r="O20" s="61"/>
      <c r="P20" s="176"/>
    </row>
    <row r="21" spans="1:16" x14ac:dyDescent="0.25">
      <c r="A21" s="53" t="s">
        <v>155</v>
      </c>
      <c r="B21" s="62" t="str">
        <f t="shared" si="0"/>
        <v/>
      </c>
      <c r="C21" s="62" t="str">
        <f t="shared" si="1"/>
        <v/>
      </c>
      <c r="D21" s="62" t="str">
        <f t="shared" si="2"/>
        <v/>
      </c>
      <c r="E21" s="62" t="str">
        <f>IF(L21="","",IF('Endeavor Budget Template'!$G$6="",'JV- For CGA Use'!$E$8,'Endeavor Budget Template'!$G$6))</f>
        <v/>
      </c>
      <c r="F21" s="62" t="str">
        <f>IF(L21="","",TEXT(+'Endeavor Budget Template'!$H$6,0))</f>
        <v/>
      </c>
      <c r="G21" s="244">
        <v>6120</v>
      </c>
      <c r="H21" s="62" t="str">
        <f>IF(L21="","",TEXT(+'Endeavor Budget Template'!$I$6,0))</f>
        <v/>
      </c>
      <c r="I21" s="63"/>
      <c r="J21" s="63"/>
      <c r="K21" s="62" t="str">
        <f t="shared" si="3"/>
        <v/>
      </c>
      <c r="L21" s="207" t="str">
        <f>IF(SUMIFS('JV Input (don''t change)'!$H$5:$H$42,'JV Input (don''t change)'!$I$5:$I$42,'JV- For CGA Use'!G21)=0,"",SUMIFS('JV Input (don''t change)'!$H$5:$H$42,'JV Input (don''t change)'!$I$5:$I$42,'JV- For CGA Use'!G21))</f>
        <v/>
      </c>
      <c r="M21" s="51" t="str">
        <f t="shared" si="4"/>
        <v/>
      </c>
      <c r="N21" s="61"/>
      <c r="O21" s="61"/>
      <c r="P21" s="176"/>
    </row>
    <row r="22" spans="1:16" x14ac:dyDescent="0.25">
      <c r="A22" s="53" t="s">
        <v>156</v>
      </c>
      <c r="B22" s="62" t="str">
        <f t="shared" si="0"/>
        <v/>
      </c>
      <c r="C22" s="62" t="str">
        <f t="shared" si="1"/>
        <v/>
      </c>
      <c r="D22" s="62" t="str">
        <f t="shared" si="2"/>
        <v/>
      </c>
      <c r="E22" s="62" t="str">
        <f>IF(L22="","",IF('Endeavor Budget Template'!$G$6="",'JV- For CGA Use'!$E$8,'Endeavor Budget Template'!$G$6))</f>
        <v/>
      </c>
      <c r="F22" s="62" t="str">
        <f>IF(L22="","",TEXT(+'Endeavor Budget Template'!$H$6,0))</f>
        <v/>
      </c>
      <c r="G22" s="235">
        <v>6299</v>
      </c>
      <c r="H22" s="62" t="str">
        <f>IF(L22="","",TEXT(+'Endeavor Budget Template'!$I$6,0))</f>
        <v/>
      </c>
      <c r="I22" s="63"/>
      <c r="J22" s="63"/>
      <c r="K22" s="62" t="str">
        <f t="shared" si="3"/>
        <v/>
      </c>
      <c r="L22" s="207" t="str">
        <f>IF(SUMIFS('JV Input (don''t change)'!$H$5:$H$42,'JV Input (don''t change)'!$I$5:$I$42,'JV- For CGA Use'!G22)=0,"",SUMIFS('JV Input (don''t change)'!$H$5:$H$42,'JV Input (don''t change)'!$I$5:$I$42,'JV- For CGA Use'!G22))</f>
        <v/>
      </c>
      <c r="M22" s="51" t="str">
        <f t="shared" si="4"/>
        <v/>
      </c>
      <c r="N22" s="61"/>
      <c r="O22" s="61"/>
      <c r="P22" s="176"/>
    </row>
    <row r="23" spans="1:16" x14ac:dyDescent="0.25">
      <c r="A23" s="53" t="s">
        <v>108</v>
      </c>
      <c r="B23" s="62" t="str">
        <f t="shared" si="0"/>
        <v/>
      </c>
      <c r="C23" s="62" t="str">
        <f t="shared" si="1"/>
        <v/>
      </c>
      <c r="D23" s="62" t="str">
        <f t="shared" si="2"/>
        <v/>
      </c>
      <c r="E23" s="62" t="str">
        <f>IF(L23="","",IF('Endeavor Budget Template'!$G$6="",'JV- For CGA Use'!$E$8,'Endeavor Budget Template'!$G$6))</f>
        <v/>
      </c>
      <c r="F23" s="62" t="str">
        <f>IF(L23="","",TEXT(+'Endeavor Budget Template'!$H$6,0))</f>
        <v/>
      </c>
      <c r="G23" s="245">
        <v>7000</v>
      </c>
      <c r="H23" s="62" t="str">
        <f>IF(L23="","",TEXT(+'Endeavor Budget Template'!$I$6,0))</f>
        <v/>
      </c>
      <c r="I23" s="63"/>
      <c r="J23" s="63"/>
      <c r="K23" s="62" t="str">
        <f t="shared" si="3"/>
        <v/>
      </c>
      <c r="L23" s="207" t="str">
        <f>IF(SUMIFS('JV Input (don''t change)'!$H$5:$H$42,'JV Input (don''t change)'!$I$5:$I$42,'JV- For CGA Use'!G23)=0,"",SUMIFS('JV Input (don''t change)'!$H$5:$H$42,'JV Input (don''t change)'!$I$5:$I$42,'JV- For CGA Use'!G23))</f>
        <v/>
      </c>
      <c r="M23" s="51" t="str">
        <f t="shared" si="4"/>
        <v/>
      </c>
      <c r="N23" s="61"/>
      <c r="O23" s="61"/>
      <c r="P23" s="176"/>
    </row>
    <row r="24" spans="1:16" x14ac:dyDescent="0.25">
      <c r="A24" s="53" t="s">
        <v>109</v>
      </c>
      <c r="B24" s="62" t="str">
        <f t="shared" si="0"/>
        <v/>
      </c>
      <c r="C24" s="62" t="str">
        <f t="shared" si="1"/>
        <v/>
      </c>
      <c r="D24" s="62" t="str">
        <f t="shared" si="2"/>
        <v/>
      </c>
      <c r="E24" s="62" t="str">
        <f>IF(L24="","",IF('Endeavor Budget Template'!$G$6="",'JV- For CGA Use'!$E$8,'Endeavor Budget Template'!$G$6))</f>
        <v/>
      </c>
      <c r="F24" s="62" t="str">
        <f>IF(L24="","",TEXT(+'Endeavor Budget Template'!$H$6,0))</f>
        <v/>
      </c>
      <c r="G24" s="245">
        <v>7005</v>
      </c>
      <c r="H24" s="62" t="str">
        <f>IF(L24="","",TEXT(+'Endeavor Budget Template'!$I$6,0))</f>
        <v/>
      </c>
      <c r="I24" s="63"/>
      <c r="J24" s="63"/>
      <c r="K24" s="62" t="str">
        <f t="shared" si="3"/>
        <v/>
      </c>
      <c r="L24" s="207" t="str">
        <f>IF(SUMIFS('JV Input (don''t change)'!$H$5:$H$42,'JV Input (don''t change)'!$I$5:$I$42,'JV- For CGA Use'!G24)=0,"",SUMIFS('JV Input (don''t change)'!$H$5:$H$42,'JV Input (don''t change)'!$I$5:$I$42,'JV- For CGA Use'!G24))</f>
        <v/>
      </c>
      <c r="M24" s="51" t="str">
        <f t="shared" si="4"/>
        <v/>
      </c>
      <c r="N24" s="61"/>
      <c r="O24" s="61"/>
      <c r="P24" s="176"/>
    </row>
    <row r="25" spans="1:16" x14ac:dyDescent="0.25">
      <c r="A25" s="53" t="s">
        <v>110</v>
      </c>
      <c r="B25" s="62" t="str">
        <f t="shared" si="0"/>
        <v/>
      </c>
      <c r="C25" s="62" t="str">
        <f t="shared" si="1"/>
        <v/>
      </c>
      <c r="D25" s="62" t="str">
        <f t="shared" si="2"/>
        <v/>
      </c>
      <c r="E25" s="62" t="str">
        <f>IF(L25="","",IF('Endeavor Budget Template'!$G$6="",'JV- For CGA Use'!$E$8,'Endeavor Budget Template'!$G$6))</f>
        <v/>
      </c>
      <c r="F25" s="62" t="str">
        <f>IF(L25="","",TEXT(+'Endeavor Budget Template'!$H$6,0))</f>
        <v/>
      </c>
      <c r="G25" s="245">
        <v>7010</v>
      </c>
      <c r="H25" s="62" t="str">
        <f>IF(L25="","",TEXT(+'Endeavor Budget Template'!$I$6,0))</f>
        <v/>
      </c>
      <c r="I25" s="63"/>
      <c r="J25" s="63"/>
      <c r="K25" s="62" t="str">
        <f t="shared" si="3"/>
        <v/>
      </c>
      <c r="L25" s="207" t="str">
        <f>IF(SUMIFS('JV Input (don''t change)'!$H$5:$H$42,'JV Input (don''t change)'!$I$5:$I$42,'JV- For CGA Use'!G25)=0,"",SUMIFS('JV Input (don''t change)'!$H$5:$H$42,'JV Input (don''t change)'!$I$5:$I$42,'JV- For CGA Use'!G25))</f>
        <v/>
      </c>
      <c r="M25" s="51" t="str">
        <f t="shared" si="4"/>
        <v/>
      </c>
      <c r="N25" s="61"/>
      <c r="O25" s="61"/>
      <c r="P25" s="176"/>
    </row>
    <row r="26" spans="1:16" x14ac:dyDescent="0.25">
      <c r="A26" s="53" t="s">
        <v>112</v>
      </c>
      <c r="B26" s="62" t="str">
        <f t="shared" si="0"/>
        <v/>
      </c>
      <c r="C26" s="62" t="str">
        <f t="shared" si="1"/>
        <v/>
      </c>
      <c r="D26" s="62" t="str">
        <f t="shared" si="2"/>
        <v/>
      </c>
      <c r="E26" s="62" t="str">
        <f>IF(L26="","",IF('Endeavor Budget Template'!$G$6="",'JV- For CGA Use'!$E$8,'Endeavor Budget Template'!$G$6))</f>
        <v/>
      </c>
      <c r="F26" s="62" t="str">
        <f>IF(L26="","",TEXT(+'Endeavor Budget Template'!$H$6,0))</f>
        <v/>
      </c>
      <c r="G26" s="245">
        <v>7015</v>
      </c>
      <c r="H26" s="62" t="str">
        <f>IF(L26="","",TEXT(+'Endeavor Budget Template'!$I$6,0))</f>
        <v/>
      </c>
      <c r="I26" s="63"/>
      <c r="J26" s="63"/>
      <c r="K26" s="62" t="str">
        <f t="shared" si="3"/>
        <v/>
      </c>
      <c r="L26" s="207" t="str">
        <f>IF(SUMIFS('JV Input (don''t change)'!$H$5:$H$42,'JV Input (don''t change)'!$I$5:$I$42,'JV- For CGA Use'!G26)=0,"",SUMIFS('JV Input (don''t change)'!$H$5:$H$42,'JV Input (don''t change)'!$I$5:$I$42,'JV- For CGA Use'!G26))</f>
        <v/>
      </c>
      <c r="M26" s="51" t="str">
        <f t="shared" si="4"/>
        <v/>
      </c>
      <c r="N26" s="61"/>
      <c r="O26" s="61"/>
      <c r="P26" s="176"/>
    </row>
    <row r="27" spans="1:16" x14ac:dyDescent="0.25">
      <c r="A27" s="53" t="s">
        <v>113</v>
      </c>
      <c r="B27" s="62" t="str">
        <f t="shared" si="0"/>
        <v/>
      </c>
      <c r="C27" s="62" t="str">
        <f t="shared" si="1"/>
        <v/>
      </c>
      <c r="D27" s="62" t="str">
        <f t="shared" si="2"/>
        <v/>
      </c>
      <c r="E27" s="62" t="str">
        <f>IF(L27="","",IF('Endeavor Budget Template'!$G$6="",'JV- For CGA Use'!$E$8,'Endeavor Budget Template'!$G$6))</f>
        <v/>
      </c>
      <c r="F27" s="62" t="str">
        <f>IF(L27="","",TEXT(+'Endeavor Budget Template'!$H$6,0))</f>
        <v/>
      </c>
      <c r="G27" s="245">
        <v>7020</v>
      </c>
      <c r="H27" s="62" t="str">
        <f>IF(L27="","",TEXT(+'Endeavor Budget Template'!$I$6,0))</f>
        <v/>
      </c>
      <c r="I27" s="63"/>
      <c r="J27" s="63"/>
      <c r="K27" s="62" t="str">
        <f t="shared" si="3"/>
        <v/>
      </c>
      <c r="L27" s="207" t="str">
        <f>IF(SUMIFS('JV Input (don''t change)'!$H$5:$H$42,'JV Input (don''t change)'!$I$5:$I$42,'JV- For CGA Use'!G27)=0,"",SUMIFS('JV Input (don''t change)'!$H$5:$H$42,'JV Input (don''t change)'!$I$5:$I$42,'JV- For CGA Use'!G27))</f>
        <v/>
      </c>
      <c r="M27" s="51" t="str">
        <f t="shared" si="4"/>
        <v/>
      </c>
      <c r="N27" s="61"/>
      <c r="O27" s="61"/>
      <c r="P27" s="176"/>
    </row>
    <row r="28" spans="1:16" x14ac:dyDescent="0.25">
      <c r="A28" s="53" t="s">
        <v>325</v>
      </c>
      <c r="B28" s="62" t="str">
        <f t="shared" si="0"/>
        <v/>
      </c>
      <c r="C28" s="62" t="str">
        <f t="shared" si="1"/>
        <v/>
      </c>
      <c r="D28" s="62" t="str">
        <f t="shared" si="2"/>
        <v/>
      </c>
      <c r="E28" s="62" t="str">
        <f>IF(L28="","",IF('Endeavor Budget Template'!$G$6="",'JV- For CGA Use'!$E$8,'Endeavor Budget Template'!$G$6))</f>
        <v/>
      </c>
      <c r="F28" s="62" t="str">
        <f>IF(L28="","",TEXT(+'Endeavor Budget Template'!$H$6,0))</f>
        <v/>
      </c>
      <c r="G28" s="245">
        <v>7025</v>
      </c>
      <c r="H28" s="62" t="str">
        <f>IF(L28="","",TEXT(+'Endeavor Budget Template'!$I$6,0))</f>
        <v/>
      </c>
      <c r="I28" s="63"/>
      <c r="J28" s="63"/>
      <c r="K28" s="62" t="str">
        <f t="shared" si="3"/>
        <v/>
      </c>
      <c r="L28" s="207" t="str">
        <f>IF(SUMIFS('JV Input (don''t change)'!$H$5:$H$42,'JV Input (don''t change)'!$I$5:$I$42,'JV- For CGA Use'!G28)=0,"",SUMIFS('JV Input (don''t change)'!$H$5:$H$42,'JV Input (don''t change)'!$I$5:$I$42,'JV- For CGA Use'!G28))</f>
        <v/>
      </c>
      <c r="M28" s="51" t="str">
        <f t="shared" si="4"/>
        <v/>
      </c>
      <c r="N28" s="61"/>
      <c r="O28" s="61"/>
      <c r="P28" s="176"/>
    </row>
    <row r="29" spans="1:16" x14ac:dyDescent="0.25">
      <c r="A29" s="53" t="s">
        <v>116</v>
      </c>
      <c r="B29" s="62" t="str">
        <f t="shared" si="0"/>
        <v/>
      </c>
      <c r="C29" s="62" t="str">
        <f t="shared" si="1"/>
        <v/>
      </c>
      <c r="D29" s="62" t="str">
        <f t="shared" si="2"/>
        <v/>
      </c>
      <c r="E29" s="62" t="str">
        <f>IF(L29="","",IF('Endeavor Budget Template'!$G$6="",'JV- For CGA Use'!$E$8,'Endeavor Budget Template'!$G$6))</f>
        <v/>
      </c>
      <c r="F29" s="62" t="str">
        <f>IF(L29="","",TEXT(+'Endeavor Budget Template'!$H$6,0))</f>
        <v/>
      </c>
      <c r="G29" s="245">
        <v>7050</v>
      </c>
      <c r="H29" s="62" t="str">
        <f>IF(L29="","",TEXT(+'Endeavor Budget Template'!$I$6,0))</f>
        <v/>
      </c>
      <c r="I29" s="63"/>
      <c r="J29" s="63"/>
      <c r="K29" s="62" t="str">
        <f t="shared" si="3"/>
        <v/>
      </c>
      <c r="L29" s="207" t="str">
        <f>IF(SUMIFS('JV Input (don''t change)'!$H$5:$H$42,'JV Input (don''t change)'!$I$5:$I$42,'JV- For CGA Use'!G29)=0,"",SUMIFS('JV Input (don''t change)'!$H$5:$H$42,'JV Input (don''t change)'!$I$5:$I$42,'JV- For CGA Use'!G29))</f>
        <v/>
      </c>
      <c r="M29" s="51" t="str">
        <f t="shared" si="4"/>
        <v/>
      </c>
      <c r="N29" s="61"/>
      <c r="O29" s="61"/>
      <c r="P29" s="176"/>
    </row>
    <row r="30" spans="1:16" x14ac:dyDescent="0.25">
      <c r="A30" s="53" t="s">
        <v>117</v>
      </c>
      <c r="B30" s="62" t="str">
        <f t="shared" si="0"/>
        <v/>
      </c>
      <c r="C30" s="62" t="str">
        <f t="shared" si="1"/>
        <v/>
      </c>
      <c r="D30" s="62" t="str">
        <f t="shared" si="2"/>
        <v/>
      </c>
      <c r="E30" s="62" t="str">
        <f>IF(L30="","",IF('Endeavor Budget Template'!$G$6="",'JV- For CGA Use'!$E$8,'Endeavor Budget Template'!$G$6))</f>
        <v/>
      </c>
      <c r="F30" s="62" t="str">
        <f>IF(L30="","",TEXT(+'Endeavor Budget Template'!$H$6,0))</f>
        <v/>
      </c>
      <c r="G30" s="245">
        <v>7055</v>
      </c>
      <c r="H30" s="62" t="str">
        <f>IF(L30="","",TEXT(+'Endeavor Budget Template'!$I$6,0))</f>
        <v/>
      </c>
      <c r="I30" s="63"/>
      <c r="J30" s="63"/>
      <c r="K30" s="62" t="str">
        <f t="shared" si="3"/>
        <v/>
      </c>
      <c r="L30" s="207" t="str">
        <f>IF(SUMIFS('JV Input (don''t change)'!$H$5:$H$42,'JV Input (don''t change)'!$I$5:$I$42,'JV- For CGA Use'!G30)=0,"",SUMIFS('JV Input (don''t change)'!$H$5:$H$42,'JV Input (don''t change)'!$I$5:$I$42,'JV- For CGA Use'!G30))</f>
        <v/>
      </c>
      <c r="M30" s="51" t="str">
        <f t="shared" si="4"/>
        <v/>
      </c>
      <c r="N30" s="61"/>
      <c r="O30" s="61"/>
      <c r="P30" s="176"/>
    </row>
    <row r="31" spans="1:16" x14ac:dyDescent="0.25">
      <c r="A31" s="53" t="s">
        <v>134</v>
      </c>
      <c r="B31" s="62" t="str">
        <f t="shared" si="0"/>
        <v/>
      </c>
      <c r="C31" s="62" t="str">
        <f t="shared" si="1"/>
        <v/>
      </c>
      <c r="D31" s="62" t="str">
        <f t="shared" si="2"/>
        <v/>
      </c>
      <c r="E31" s="62" t="str">
        <f>IF(L31="","",IF('Endeavor Budget Template'!$G$6="",'JV- For CGA Use'!$E$8,'Endeavor Budget Template'!$G$6))</f>
        <v/>
      </c>
      <c r="F31" s="62" t="str">
        <f>IF(L31="","",TEXT(+'Endeavor Budget Template'!$H$6,0))</f>
        <v/>
      </c>
      <c r="G31" s="245">
        <v>7075</v>
      </c>
      <c r="H31" s="62" t="str">
        <f>IF(L31="","",TEXT(+'Endeavor Budget Template'!$I$6,0))</f>
        <v/>
      </c>
      <c r="I31" s="63"/>
      <c r="J31" s="63"/>
      <c r="K31" s="62" t="str">
        <f t="shared" si="3"/>
        <v/>
      </c>
      <c r="L31" s="207" t="str">
        <f>IF(SUMIFS('JV Input (don''t change)'!$H$5:$H$42,'JV Input (don''t change)'!$I$5:$I$42,'JV- For CGA Use'!G31)=0,"",SUMIFS('JV Input (don''t change)'!$H$5:$H$42,'JV Input (don''t change)'!$I$5:$I$42,'JV- For CGA Use'!G31))</f>
        <v/>
      </c>
      <c r="M31" s="51" t="str">
        <f t="shared" si="4"/>
        <v/>
      </c>
      <c r="N31" s="61"/>
      <c r="O31" s="61"/>
      <c r="P31" s="176"/>
    </row>
    <row r="32" spans="1:16" x14ac:dyDescent="0.25">
      <c r="A32" s="53" t="s">
        <v>118</v>
      </c>
      <c r="B32" s="62" t="str">
        <f t="shared" si="0"/>
        <v/>
      </c>
      <c r="C32" s="62" t="str">
        <f t="shared" si="1"/>
        <v/>
      </c>
      <c r="D32" s="62" t="str">
        <f t="shared" si="2"/>
        <v/>
      </c>
      <c r="E32" s="62" t="str">
        <f>IF(L32="","",IF('Endeavor Budget Template'!$G$6="",'JV- For CGA Use'!$E$8,'Endeavor Budget Template'!$G$6))</f>
        <v/>
      </c>
      <c r="F32" s="62" t="str">
        <f>IF(L32="","",TEXT(+'Endeavor Budget Template'!$H$6,0))</f>
        <v/>
      </c>
      <c r="G32" s="245">
        <v>7077</v>
      </c>
      <c r="H32" s="62" t="str">
        <f>IF(L32="","",TEXT(+'Endeavor Budget Template'!$I$6,0))</f>
        <v/>
      </c>
      <c r="I32" s="63"/>
      <c r="J32" s="63"/>
      <c r="K32" s="62" t="str">
        <f t="shared" si="3"/>
        <v/>
      </c>
      <c r="L32" s="207" t="str">
        <f>IF(SUMIFS('JV Input (don''t change)'!$H$5:$H$42,'JV Input (don''t change)'!$I$5:$I$42,'JV- For CGA Use'!G32)=0,"",SUMIFS('JV Input (don''t change)'!$H$5:$H$42,'JV Input (don''t change)'!$I$5:$I$42,'JV- For CGA Use'!G32))</f>
        <v/>
      </c>
      <c r="M32" s="51" t="str">
        <f t="shared" si="4"/>
        <v/>
      </c>
      <c r="P32" s="176"/>
    </row>
    <row r="33" spans="1:16" x14ac:dyDescent="0.25">
      <c r="A33" s="53" t="s">
        <v>119</v>
      </c>
      <c r="B33" s="62" t="str">
        <f t="shared" si="0"/>
        <v/>
      </c>
      <c r="C33" s="62" t="str">
        <f t="shared" si="1"/>
        <v/>
      </c>
      <c r="D33" s="62" t="str">
        <f t="shared" si="2"/>
        <v/>
      </c>
      <c r="E33" s="62" t="str">
        <f>IF(L33="","",IF('Endeavor Budget Template'!$G$6="",'JV- For CGA Use'!$E$8,'Endeavor Budget Template'!$G$6))</f>
        <v/>
      </c>
      <c r="F33" s="62" t="str">
        <f>IF(L33="","",TEXT(+'Endeavor Budget Template'!$H$6,0))</f>
        <v/>
      </c>
      <c r="G33" s="245">
        <v>7078</v>
      </c>
      <c r="H33" s="62" t="str">
        <f>IF(L33="","",TEXT(+'Endeavor Budget Template'!$I$6,0))</f>
        <v/>
      </c>
      <c r="I33" s="63"/>
      <c r="J33" s="63"/>
      <c r="K33" s="62" t="str">
        <f t="shared" si="3"/>
        <v/>
      </c>
      <c r="L33" s="207" t="str">
        <f>IF(SUMIFS('JV Input (don''t change)'!$H$5:$H$42,'JV Input (don''t change)'!$I$5:$I$42,'JV- For CGA Use'!G33)=0,"",SUMIFS('JV Input (don''t change)'!$H$5:$H$42,'JV Input (don''t change)'!$I$5:$I$42,'JV- For CGA Use'!G33))</f>
        <v/>
      </c>
      <c r="M33" s="51" t="str">
        <f t="shared" si="4"/>
        <v/>
      </c>
      <c r="P33" s="176"/>
    </row>
    <row r="34" spans="1:16" x14ac:dyDescent="0.25">
      <c r="A34" s="53" t="s">
        <v>130</v>
      </c>
      <c r="B34" s="62" t="str">
        <f t="shared" si="0"/>
        <v/>
      </c>
      <c r="C34" s="62" t="str">
        <f t="shared" si="1"/>
        <v/>
      </c>
      <c r="D34" s="62" t="str">
        <f t="shared" si="2"/>
        <v/>
      </c>
      <c r="E34" s="62" t="str">
        <f>IF(L34="","",IF('Endeavor Budget Template'!$G$6="",'JV- For CGA Use'!$E$8,'Endeavor Budget Template'!$G$6))</f>
        <v/>
      </c>
      <c r="F34" s="62" t="str">
        <f>IF(L34="","",TEXT(+'Endeavor Budget Template'!$H$6,0))</f>
        <v/>
      </c>
      <c r="G34" s="245">
        <v>7079</v>
      </c>
      <c r="H34" s="62" t="str">
        <f>IF(L34="","",TEXT(+'Endeavor Budget Template'!$I$6,0))</f>
        <v/>
      </c>
      <c r="I34" s="63"/>
      <c r="J34" s="63"/>
      <c r="K34" s="62" t="str">
        <f t="shared" si="3"/>
        <v/>
      </c>
      <c r="L34" s="207" t="str">
        <f>IF(SUMIFS('JV Input (don''t change)'!$H$5:$H$42,'JV Input (don''t change)'!$I$5:$I$42,'JV- For CGA Use'!G34)=0,"",SUMIFS('JV Input (don''t change)'!$H$5:$H$42,'JV Input (don''t change)'!$I$5:$I$42,'JV- For CGA Use'!G34))</f>
        <v/>
      </c>
      <c r="M34" s="51" t="str">
        <f t="shared" si="4"/>
        <v/>
      </c>
      <c r="P34" s="176"/>
    </row>
    <row r="35" spans="1:16" x14ac:dyDescent="0.25">
      <c r="A35" s="53" t="s">
        <v>120</v>
      </c>
      <c r="B35" s="62" t="str">
        <f t="shared" si="0"/>
        <v/>
      </c>
      <c r="C35" s="62" t="str">
        <f t="shared" si="1"/>
        <v/>
      </c>
      <c r="D35" s="62" t="str">
        <f t="shared" si="2"/>
        <v/>
      </c>
      <c r="E35" s="62" t="str">
        <f>IF(L35="","",IF('Endeavor Budget Template'!$G$6="",'JV- For CGA Use'!$E$8,'Endeavor Budget Template'!$G$6))</f>
        <v/>
      </c>
      <c r="F35" s="62" t="str">
        <f>IF(L35="","",TEXT(+'Endeavor Budget Template'!$H$6,0))</f>
        <v/>
      </c>
      <c r="G35" s="245">
        <v>7080</v>
      </c>
      <c r="H35" s="62" t="str">
        <f>IF(L35="","",TEXT(+'Endeavor Budget Template'!$I$6,0))</f>
        <v/>
      </c>
      <c r="I35" s="63"/>
      <c r="J35" s="63"/>
      <c r="K35" s="62" t="str">
        <f t="shared" si="3"/>
        <v/>
      </c>
      <c r="L35" s="207" t="str">
        <f>IF(SUMIFS('JV Input (don''t change)'!$H$5:$H$42,'JV Input (don''t change)'!$I$5:$I$42,'JV- For CGA Use'!G35)=0,"",SUMIFS('JV Input (don''t change)'!$H$5:$H$42,'JV Input (don''t change)'!$I$5:$I$42,'JV- For CGA Use'!G35))</f>
        <v/>
      </c>
      <c r="M35" s="51" t="str">
        <f t="shared" si="4"/>
        <v/>
      </c>
      <c r="N35" s="61"/>
      <c r="O35" s="61"/>
      <c r="P35" s="176"/>
    </row>
    <row r="36" spans="1:16" x14ac:dyDescent="0.25">
      <c r="A36" s="53" t="s">
        <v>45</v>
      </c>
      <c r="B36" s="62" t="str">
        <f t="shared" si="0"/>
        <v/>
      </c>
      <c r="C36" s="62" t="str">
        <f t="shared" si="1"/>
        <v/>
      </c>
      <c r="D36" s="62" t="str">
        <f t="shared" si="2"/>
        <v/>
      </c>
      <c r="E36" s="62" t="str">
        <f>IF(L36="","",IF('Endeavor Budget Template'!$G$6="",'JV- For CGA Use'!$E$8,'Endeavor Budget Template'!$G$6))</f>
        <v/>
      </c>
      <c r="F36" s="62" t="str">
        <f>IF(L36="","",TEXT(+'Endeavor Budget Template'!$H$6,0))</f>
        <v/>
      </c>
      <c r="G36" s="245">
        <v>7085</v>
      </c>
      <c r="H36" s="62" t="str">
        <f>IF(L36="","",TEXT(+'Endeavor Budget Template'!$I$6,0))</f>
        <v/>
      </c>
      <c r="I36" s="63"/>
      <c r="J36" s="63"/>
      <c r="K36" s="62" t="str">
        <f t="shared" si="3"/>
        <v/>
      </c>
      <c r="L36" s="207" t="str">
        <f>IF(SUMIFS('JV Input (don''t change)'!$H$5:$H$42,'JV Input (don''t change)'!$I$5:$I$42,'JV- For CGA Use'!G36)=0,"",SUMIFS('JV Input (don''t change)'!$H$5:$H$42,'JV Input (don''t change)'!$I$5:$I$42,'JV- For CGA Use'!G36))</f>
        <v/>
      </c>
      <c r="M36" s="51" t="str">
        <f t="shared" si="4"/>
        <v/>
      </c>
      <c r="N36" s="61"/>
      <c r="O36" s="61"/>
      <c r="P36" s="176"/>
    </row>
    <row r="37" spans="1:16" x14ac:dyDescent="0.25">
      <c r="A37" s="53" t="s">
        <v>121</v>
      </c>
      <c r="B37" s="62" t="str">
        <f t="shared" si="0"/>
        <v/>
      </c>
      <c r="C37" s="62" t="str">
        <f t="shared" si="1"/>
        <v/>
      </c>
      <c r="D37" s="62" t="str">
        <f t="shared" si="2"/>
        <v/>
      </c>
      <c r="E37" s="62" t="str">
        <f>IF(L37="","",IF('Endeavor Budget Template'!$G$6="",'JV- For CGA Use'!$E$8,'Endeavor Budget Template'!$G$6))</f>
        <v/>
      </c>
      <c r="F37" s="62" t="str">
        <f>IF(L37="","",TEXT(+'Endeavor Budget Template'!$H$6,0))</f>
        <v/>
      </c>
      <c r="G37" s="245">
        <v>7090</v>
      </c>
      <c r="H37" s="62" t="str">
        <f>IF(L37="","",TEXT(+'Endeavor Budget Template'!$I$6,0))</f>
        <v/>
      </c>
      <c r="I37" s="63"/>
      <c r="J37" s="63"/>
      <c r="K37" s="62" t="str">
        <f t="shared" si="3"/>
        <v/>
      </c>
      <c r="L37" s="207" t="str">
        <f>IF(SUMIFS('JV Input (don''t change)'!$H$5:$H$42,'JV Input (don''t change)'!$I$5:$I$42,'JV- For CGA Use'!G37)=0,"",SUMIFS('JV Input (don''t change)'!$H$5:$H$42,'JV Input (don''t change)'!$I$5:$I$42,'JV- For CGA Use'!G37))</f>
        <v/>
      </c>
      <c r="M37" s="51" t="str">
        <f t="shared" si="4"/>
        <v/>
      </c>
      <c r="N37" s="61"/>
      <c r="O37" s="61"/>
      <c r="P37" s="176"/>
    </row>
    <row r="38" spans="1:16" x14ac:dyDescent="0.25">
      <c r="A38" s="53" t="s">
        <v>122</v>
      </c>
      <c r="B38" s="62" t="str">
        <f t="shared" si="0"/>
        <v/>
      </c>
      <c r="C38" s="62" t="str">
        <f t="shared" si="1"/>
        <v/>
      </c>
      <c r="D38" s="62" t="str">
        <f t="shared" si="2"/>
        <v/>
      </c>
      <c r="E38" s="62" t="str">
        <f>IF(L38="","",IF('Endeavor Budget Template'!$G$6="",'JV- For CGA Use'!$E$8,'Endeavor Budget Template'!$G$6))</f>
        <v/>
      </c>
      <c r="F38" s="62" t="str">
        <f>IF(L38="","",TEXT(+'Endeavor Budget Template'!$H$6,0))</f>
        <v/>
      </c>
      <c r="G38" s="245">
        <v>7100</v>
      </c>
      <c r="H38" s="62" t="str">
        <f>IF(L38="","",TEXT(+'Endeavor Budget Template'!$I$6,0))</f>
        <v/>
      </c>
      <c r="I38" s="63"/>
      <c r="J38" s="63"/>
      <c r="K38" s="62" t="str">
        <f t="shared" si="3"/>
        <v/>
      </c>
      <c r="L38" s="207" t="str">
        <f>IF(SUMIFS('JV Input (don''t change)'!$H$5:$H$42,'JV Input (don''t change)'!$I$5:$I$42,'JV- For CGA Use'!G38)=0,"",SUMIFS('JV Input (don''t change)'!$H$5:$H$42,'JV Input (don''t change)'!$I$5:$I$42,'JV- For CGA Use'!G38))</f>
        <v/>
      </c>
      <c r="M38" s="51" t="str">
        <f t="shared" si="4"/>
        <v/>
      </c>
      <c r="N38" s="61"/>
      <c r="O38" s="61"/>
      <c r="P38" s="176"/>
    </row>
    <row r="39" spans="1:16" x14ac:dyDescent="0.25">
      <c r="A39" s="53" t="s">
        <v>123</v>
      </c>
      <c r="B39" s="62" t="str">
        <f t="shared" si="0"/>
        <v/>
      </c>
      <c r="C39" s="62" t="str">
        <f t="shared" si="1"/>
        <v/>
      </c>
      <c r="D39" s="62" t="str">
        <f t="shared" si="2"/>
        <v/>
      </c>
      <c r="E39" s="62" t="str">
        <f>IF(L39="","",IF('Endeavor Budget Template'!$G$6="",'JV- For CGA Use'!$E$8,'Endeavor Budget Template'!$G$6))</f>
        <v/>
      </c>
      <c r="F39" s="62" t="str">
        <f>IF(L39="","",TEXT(+'Endeavor Budget Template'!$H$6,0))</f>
        <v/>
      </c>
      <c r="G39" s="245">
        <v>7105</v>
      </c>
      <c r="H39" s="62" t="str">
        <f>IF(L39="","",TEXT(+'Endeavor Budget Template'!$I$6,0))</f>
        <v/>
      </c>
      <c r="I39" s="63"/>
      <c r="J39" s="63"/>
      <c r="K39" s="62" t="str">
        <f t="shared" si="3"/>
        <v/>
      </c>
      <c r="L39" s="207" t="str">
        <f>IF(SUMIFS('JV Input (don''t change)'!$H$5:$H$42,'JV Input (don''t change)'!$I$5:$I$42,'JV- For CGA Use'!G39)=0,"",SUMIFS('JV Input (don''t change)'!$H$5:$H$42,'JV Input (don''t change)'!$I$5:$I$42,'JV- For CGA Use'!G39))</f>
        <v/>
      </c>
      <c r="M39" s="51" t="str">
        <f t="shared" si="4"/>
        <v/>
      </c>
      <c r="N39" s="61"/>
      <c r="O39" s="61"/>
      <c r="P39" s="176"/>
    </row>
    <row r="40" spans="1:16" x14ac:dyDescent="0.25">
      <c r="A40" s="53" t="s">
        <v>124</v>
      </c>
      <c r="B40" s="62" t="str">
        <f t="shared" si="0"/>
        <v/>
      </c>
      <c r="C40" s="62" t="str">
        <f t="shared" si="1"/>
        <v/>
      </c>
      <c r="D40" s="62" t="str">
        <f t="shared" si="2"/>
        <v/>
      </c>
      <c r="E40" s="62" t="str">
        <f>IF(L40="","",IF('Endeavor Budget Template'!$G$6="",'JV- For CGA Use'!$E$8,'Endeavor Budget Template'!$G$6))</f>
        <v/>
      </c>
      <c r="F40" s="62" t="str">
        <f>IF(L40="","",TEXT(+'Endeavor Budget Template'!$H$6,0))</f>
        <v/>
      </c>
      <c r="G40" s="245">
        <v>7110</v>
      </c>
      <c r="H40" s="62" t="str">
        <f>IF(L40="","",TEXT(+'Endeavor Budget Template'!$I$6,0))</f>
        <v/>
      </c>
      <c r="I40" s="63"/>
      <c r="J40" s="63"/>
      <c r="K40" s="62" t="str">
        <f t="shared" si="3"/>
        <v/>
      </c>
      <c r="L40" s="207" t="str">
        <f>IF(SUMIFS('JV Input (don''t change)'!$H$5:$H$42,'JV Input (don''t change)'!$I$5:$I$42,'JV- For CGA Use'!G40)=0,"",SUMIFS('JV Input (don''t change)'!$H$5:$H$42,'JV Input (don''t change)'!$I$5:$I$42,'JV- For CGA Use'!G40))</f>
        <v/>
      </c>
      <c r="M40" s="51" t="str">
        <f t="shared" si="4"/>
        <v/>
      </c>
      <c r="N40" s="61"/>
      <c r="O40" s="61"/>
      <c r="P40" s="176"/>
    </row>
    <row r="41" spans="1:16" x14ac:dyDescent="0.25">
      <c r="A41" s="53" t="s">
        <v>125</v>
      </c>
      <c r="B41" s="62" t="str">
        <f t="shared" si="0"/>
        <v/>
      </c>
      <c r="C41" s="62" t="str">
        <f t="shared" si="1"/>
        <v/>
      </c>
      <c r="D41" s="62" t="str">
        <f t="shared" si="2"/>
        <v/>
      </c>
      <c r="E41" s="62" t="str">
        <f>IF(L41="","",IF('Endeavor Budget Template'!$G$6="",'JV- For CGA Use'!$E$8,'Endeavor Budget Template'!$G$6))</f>
        <v/>
      </c>
      <c r="F41" s="62" t="str">
        <f>IF(L41="","",TEXT(+'Endeavor Budget Template'!$H$6,0))</f>
        <v/>
      </c>
      <c r="G41" s="245">
        <v>7115</v>
      </c>
      <c r="H41" s="62" t="str">
        <f>IF(L41="","",TEXT(+'Endeavor Budget Template'!$I$6,0))</f>
        <v/>
      </c>
      <c r="I41" s="63"/>
      <c r="J41" s="63"/>
      <c r="K41" s="62" t="str">
        <f t="shared" si="3"/>
        <v/>
      </c>
      <c r="L41" s="207" t="str">
        <f>IF(SUMIFS('JV Input (don''t change)'!$H$5:$H$42,'JV Input (don''t change)'!$I$5:$I$42,'JV- For CGA Use'!G41)=0,"",SUMIFS('JV Input (don''t change)'!$H$5:$H$42,'JV Input (don''t change)'!$I$5:$I$42,'JV- For CGA Use'!G41))</f>
        <v/>
      </c>
      <c r="M41" s="51" t="str">
        <f t="shared" si="4"/>
        <v/>
      </c>
      <c r="N41" s="61"/>
      <c r="O41" s="61"/>
      <c r="P41" s="176"/>
    </row>
    <row r="42" spans="1:16" x14ac:dyDescent="0.25">
      <c r="A42" s="53" t="s">
        <v>37</v>
      </c>
      <c r="B42" s="62" t="str">
        <f t="shared" si="0"/>
        <v/>
      </c>
      <c r="C42" s="62" t="str">
        <f t="shared" si="1"/>
        <v/>
      </c>
      <c r="D42" s="62" t="str">
        <f t="shared" si="2"/>
        <v/>
      </c>
      <c r="E42" s="62" t="str">
        <f>IF(L42="","",IF('Endeavor Budget Template'!$G$6="",'JV- For CGA Use'!$E$8,'Endeavor Budget Template'!$G$6))</f>
        <v/>
      </c>
      <c r="F42" s="62" t="str">
        <f>IF(L42="","",TEXT(+'Endeavor Budget Template'!$H$6,0))</f>
        <v/>
      </c>
      <c r="G42" s="245" t="s">
        <v>105</v>
      </c>
      <c r="H42" s="62" t="str">
        <f>IF(L42="","",TEXT(+'Endeavor Budget Template'!$I$6,0))</f>
        <v/>
      </c>
      <c r="I42" s="63"/>
      <c r="J42" s="63"/>
      <c r="K42" s="62" t="str">
        <f t="shared" si="3"/>
        <v/>
      </c>
      <c r="L42" s="207" t="str">
        <f>IF(SUMIFS('JV Input (don''t change)'!$H$5:$H$42,'JV Input (don''t change)'!$I$5:$I$42,'JV- For CGA Use'!G42)=0,"",SUMIFS('JV Input (don''t change)'!$H$5:$H$42,'JV Input (don''t change)'!$I$5:$I$42,'JV- For CGA Use'!G42))</f>
        <v/>
      </c>
      <c r="M42" s="51" t="str">
        <f t="shared" si="4"/>
        <v/>
      </c>
      <c r="N42" s="61"/>
      <c r="O42" s="61"/>
      <c r="P42" s="176"/>
    </row>
    <row r="43" spans="1:16" x14ac:dyDescent="0.25">
      <c r="A43" s="53" t="s">
        <v>126</v>
      </c>
      <c r="B43" s="62" t="str">
        <f t="shared" si="0"/>
        <v/>
      </c>
      <c r="C43" s="62" t="str">
        <f t="shared" si="1"/>
        <v/>
      </c>
      <c r="D43" s="62" t="str">
        <f t="shared" si="2"/>
        <v/>
      </c>
      <c r="E43" s="62" t="str">
        <f>IF(L43="","",IF('Endeavor Budget Template'!$G$6="",'JV- For CGA Use'!$E$8,'Endeavor Budget Template'!$G$6))</f>
        <v/>
      </c>
      <c r="F43" s="62" t="str">
        <f>IF(L43="","",TEXT(+'Endeavor Budget Template'!$H$6,0))</f>
        <v/>
      </c>
      <c r="G43" s="245">
        <v>7400</v>
      </c>
      <c r="H43" s="62" t="str">
        <f>IF(L43="","",TEXT(+'Endeavor Budget Template'!$I$6,0))</f>
        <v/>
      </c>
      <c r="I43" s="63"/>
      <c r="J43" s="63"/>
      <c r="K43" s="62" t="str">
        <f t="shared" si="3"/>
        <v/>
      </c>
      <c r="L43" s="207" t="str">
        <f>IF(SUMIFS('JV Input (don''t change)'!$H$5:$H$42,'JV Input (don''t change)'!$I$5:$I$42,'JV- For CGA Use'!G43)=0,"",SUMIFS('JV Input (don''t change)'!$H$5:$H$42,'JV Input (don''t change)'!$I$5:$I$42,'JV- For CGA Use'!G43))</f>
        <v/>
      </c>
      <c r="M43" s="51" t="str">
        <f t="shared" si="4"/>
        <v/>
      </c>
      <c r="N43" s="61"/>
      <c r="O43" s="61"/>
      <c r="P43" s="176"/>
    </row>
    <row r="44" spans="1:16" x14ac:dyDescent="0.25">
      <c r="A44" s="53" t="s">
        <v>129</v>
      </c>
      <c r="B44" s="62" t="str">
        <f t="shared" si="0"/>
        <v/>
      </c>
      <c r="C44" s="62" t="str">
        <f t="shared" si="1"/>
        <v/>
      </c>
      <c r="D44" s="62" t="str">
        <f t="shared" si="2"/>
        <v/>
      </c>
      <c r="E44" s="62" t="str">
        <f>IF(L44="","",IF('Endeavor Budget Template'!$G$6="",'JV- For CGA Use'!$E$8,'Endeavor Budget Template'!$G$6))</f>
        <v/>
      </c>
      <c r="F44" s="62" t="str">
        <f>IF(L44="","",TEXT(+'Endeavor Budget Template'!$H$6,0))</f>
        <v/>
      </c>
      <c r="G44" s="235" t="s">
        <v>282</v>
      </c>
      <c r="H44" s="62" t="str">
        <f>IF(L44="","",TEXT(+'Endeavor Budget Template'!$I$6,0))</f>
        <v/>
      </c>
      <c r="I44" s="63"/>
      <c r="J44" s="63"/>
      <c r="K44" s="62" t="str">
        <f t="shared" si="3"/>
        <v/>
      </c>
      <c r="L44" s="250" t="str">
        <f>IF(SUMIFS('JV Input (don''t change)'!$H$5:$H$42,'JV Input (don''t change)'!$I$5:$I$42,'JV- For CGA Use'!G44)=0,"",SUMIFS('JV Input (don''t change)'!$H$5:$H$42,'JV Input (don''t change)'!$I$5:$I$42,'JV- For CGA Use'!G44))</f>
        <v/>
      </c>
      <c r="M44" s="55" t="str">
        <f t="shared" si="4"/>
        <v/>
      </c>
      <c r="N44" s="61"/>
      <c r="O44" s="61"/>
      <c r="P44" s="176"/>
    </row>
    <row r="45" spans="1:16" x14ac:dyDescent="0.25">
      <c r="I45" s="61"/>
      <c r="J45" s="61"/>
      <c r="L45" s="64">
        <f>SUM(L10:L44)</f>
        <v>0</v>
      </c>
      <c r="M45" s="65" t="s">
        <v>71</v>
      </c>
      <c r="N45" s="61"/>
      <c r="O45" s="61"/>
    </row>
    <row r="46" spans="1:16" x14ac:dyDescent="0.25">
      <c r="I46" s="61"/>
      <c r="J46" s="61"/>
    </row>
    <row r="47" spans="1:16" x14ac:dyDescent="0.25">
      <c r="B47" s="61"/>
      <c r="C47" s="61"/>
      <c r="D47" s="61"/>
      <c r="E47" s="61"/>
      <c r="H47" s="61"/>
      <c r="I47" s="61"/>
      <c r="J47" s="61"/>
      <c r="K47" s="61"/>
    </row>
    <row r="48" spans="1:16" x14ac:dyDescent="0.25">
      <c r="A48" s="50" t="s">
        <v>69</v>
      </c>
      <c r="B48" s="61"/>
      <c r="C48" s="61"/>
      <c r="D48" s="59" t="s">
        <v>82</v>
      </c>
      <c r="E48" s="397"/>
      <c r="F48" s="61"/>
      <c r="G48" s="61"/>
      <c r="H48" s="61"/>
      <c r="I48" s="61"/>
      <c r="J48" s="61"/>
      <c r="K48" s="61"/>
      <c r="M48" s="61"/>
      <c r="N48" s="61"/>
      <c r="O48" s="61"/>
    </row>
    <row r="49" spans="1:16" x14ac:dyDescent="0.25">
      <c r="A49" s="160" t="s">
        <v>173</v>
      </c>
      <c r="B49" s="161" t="s">
        <v>67</v>
      </c>
      <c r="C49" s="161" t="s">
        <v>66</v>
      </c>
      <c r="D49" s="161" t="s">
        <v>65</v>
      </c>
      <c r="E49" s="161" t="s">
        <v>64</v>
      </c>
      <c r="F49" s="161" t="s">
        <v>63</v>
      </c>
      <c r="G49" s="161"/>
      <c r="H49" s="161" t="s">
        <v>61</v>
      </c>
      <c r="I49" s="161" t="s">
        <v>60</v>
      </c>
      <c r="J49" s="161" t="s">
        <v>59</v>
      </c>
      <c r="K49" s="161" t="s">
        <v>58</v>
      </c>
      <c r="L49" s="162" t="s">
        <v>57</v>
      </c>
      <c r="M49" s="161" t="s">
        <v>56</v>
      </c>
      <c r="N49" s="161" t="s">
        <v>55</v>
      </c>
      <c r="O49" s="65"/>
    </row>
    <row r="50" spans="1:16" x14ac:dyDescent="0.25">
      <c r="A50" s="53" t="s">
        <v>114</v>
      </c>
      <c r="B50" s="62" t="str">
        <f t="shared" ref="B50" si="5">IF(L50="","","05")</f>
        <v/>
      </c>
      <c r="C50" s="62" t="str">
        <f t="shared" ref="C50" si="6">IF(L50="","","BD01")</f>
        <v/>
      </c>
      <c r="D50" s="62" t="str">
        <f t="shared" ref="D50" si="7">IF(L50="","","A")</f>
        <v/>
      </c>
      <c r="E50" s="62" t="str">
        <f>IF(L50="","",IF('Endeavor Budget Template'!$G$6="",'JV- For CGA Use'!$E$48,'Endeavor Budget Template'!$G$6))</f>
        <v/>
      </c>
      <c r="F50" s="62" t="str">
        <f>IF(L50="","",TEXT(+'Endeavor Budget Template'!$H$6,0))</f>
        <v/>
      </c>
      <c r="G50" s="176">
        <v>7025</v>
      </c>
      <c r="H50" s="62" t="str">
        <f>IF(L50="","",TEXT(+'Endeavor Budget Template'!$I$6,0))</f>
        <v/>
      </c>
      <c r="I50" s="63"/>
      <c r="J50" s="63"/>
      <c r="K50" s="62" t="str">
        <f t="shared" ref="K50" si="8">IF(L50="","","+")</f>
        <v/>
      </c>
      <c r="L50" s="251" t="str">
        <f>IF(SUMIFS('JV Input (don''t change)'!$H$45:$H$47,'JV Input (don''t change)'!$I$45:$I$47,'JV- For CGA Use'!G50)=0,"",SUMIFS('JV Input (don''t change)'!$H$45:$H$47,'JV Input (don''t change)'!$I$45:$I$47,'JV- For CGA Use'!G50))</f>
        <v/>
      </c>
      <c r="M50" s="51" t="str">
        <f>IF(L50="","",$B$6)</f>
        <v/>
      </c>
      <c r="N50" s="61"/>
      <c r="O50" s="61"/>
      <c r="P50" s="209"/>
    </row>
    <row r="51" spans="1:16" x14ac:dyDescent="0.25">
      <c r="A51" s="53" t="s">
        <v>116</v>
      </c>
      <c r="B51" s="62" t="str">
        <f t="shared" ref="B51:B52" si="9">IF(L51="","","05")</f>
        <v/>
      </c>
      <c r="C51" s="62" t="str">
        <f t="shared" ref="C51:C52" si="10">IF(L51="","","BD01")</f>
        <v/>
      </c>
      <c r="D51" s="62" t="str">
        <f t="shared" ref="D51:D52" si="11">IF(L51="","","A")</f>
        <v/>
      </c>
      <c r="E51" s="62" t="str">
        <f>IF(L51="","",IF('Endeavor Budget Template'!$G$6="",'JV- For CGA Use'!$E$48,'Endeavor Budget Template'!$G$6))</f>
        <v/>
      </c>
      <c r="F51" s="62" t="str">
        <f>IF(L51="","",TEXT(+'Endeavor Budget Template'!$H$6,0))</f>
        <v/>
      </c>
      <c r="G51" s="176">
        <v>7050</v>
      </c>
      <c r="H51" s="62" t="str">
        <f>IF(L51="","",TEXT(+'Endeavor Budget Template'!$I$6,0))</f>
        <v/>
      </c>
      <c r="I51" s="63"/>
      <c r="J51" s="63"/>
      <c r="K51" s="62" t="str">
        <f t="shared" ref="K51:K52" si="12">IF(L51="","","+")</f>
        <v/>
      </c>
      <c r="L51" s="207" t="str">
        <f>IF(SUMIFS('JV Input (don''t change)'!$H$45:$H$47,'JV Input (don''t change)'!$I$45:$I$47,'JV- For CGA Use'!G51)=0,"",SUMIFS('JV Input (don''t change)'!$H$45:$H$47,'JV Input (don''t change)'!$I$45:$I$47,'JV- For CGA Use'!G51))</f>
        <v/>
      </c>
      <c r="M51" s="51" t="str">
        <f>IF(L51="","",$B$6)</f>
        <v/>
      </c>
      <c r="P51" s="209"/>
    </row>
    <row r="52" spans="1:16" x14ac:dyDescent="0.25">
      <c r="A52" s="53" t="s">
        <v>37</v>
      </c>
      <c r="B52" s="62" t="str">
        <f t="shared" si="9"/>
        <v/>
      </c>
      <c r="C52" s="62" t="str">
        <f t="shared" si="10"/>
        <v/>
      </c>
      <c r="D52" s="62" t="str">
        <f t="shared" si="11"/>
        <v/>
      </c>
      <c r="E52" s="62" t="str">
        <f>IF(L52="","",IF('Endeavor Budget Template'!$G$6="",'JV- For CGA Use'!$E$48,'Endeavor Budget Template'!$G$6))</f>
        <v/>
      </c>
      <c r="F52" s="62" t="str">
        <f>IF(L52="","",TEXT(+'Endeavor Budget Template'!$H$6,0))</f>
        <v/>
      </c>
      <c r="G52" s="176">
        <v>7300</v>
      </c>
      <c r="H52" s="62" t="str">
        <f>IF(L52="","",TEXT(+'Endeavor Budget Template'!$I$6,0))</f>
        <v/>
      </c>
      <c r="I52" s="63"/>
      <c r="J52" s="63"/>
      <c r="K52" s="62" t="str">
        <f t="shared" si="12"/>
        <v/>
      </c>
      <c r="L52" s="250" t="str">
        <f>IF(SUMIFS('JV Input (don''t change)'!$H$45:$H$47,'JV Input (don''t change)'!$I$45:$I$47,'JV- For CGA Use'!G52)=0,"",SUMIFS('JV Input (don''t change)'!$H$45:$H$47,'JV Input (don''t change)'!$I$45:$I$47,'JV- For CGA Use'!G52))</f>
        <v/>
      </c>
      <c r="M52" s="55" t="str">
        <f>IF(L52="","",$B$6)</f>
        <v/>
      </c>
      <c r="P52" s="209"/>
    </row>
    <row r="53" spans="1:16" x14ac:dyDescent="0.25">
      <c r="A53" s="53"/>
      <c r="B53" s="62"/>
      <c r="C53" s="62"/>
      <c r="D53" s="62"/>
      <c r="E53" s="62"/>
      <c r="F53" s="62"/>
      <c r="G53" s="62"/>
      <c r="H53" s="62"/>
      <c r="I53" s="63"/>
      <c r="J53" s="63"/>
      <c r="K53" s="62"/>
      <c r="L53" s="64">
        <f>SUM(L50:L52)</f>
        <v>0</v>
      </c>
      <c r="M53" s="65" t="s">
        <v>71</v>
      </c>
    </row>
    <row r="54" spans="1:16" x14ac:dyDescent="0.25">
      <c r="A54" s="53"/>
      <c r="B54" s="62"/>
      <c r="C54" s="62"/>
      <c r="D54" s="62"/>
      <c r="E54" s="62"/>
      <c r="F54" s="62"/>
      <c r="G54" s="62"/>
      <c r="H54" s="62"/>
      <c r="I54" s="63"/>
      <c r="J54" s="63"/>
      <c r="K54" s="62"/>
    </row>
    <row r="55" spans="1:16" x14ac:dyDescent="0.25">
      <c r="A55" s="53"/>
      <c r="B55" s="62"/>
      <c r="C55" s="62"/>
      <c r="D55" s="62"/>
      <c r="E55" s="62"/>
      <c r="F55" s="62"/>
      <c r="G55" s="62"/>
      <c r="H55" s="62"/>
      <c r="I55" s="63"/>
      <c r="J55" s="63"/>
      <c r="K55" s="62"/>
    </row>
    <row r="56" spans="1:16" x14ac:dyDescent="0.25">
      <c r="A56" s="50" t="s">
        <v>68</v>
      </c>
      <c r="B56" s="61"/>
      <c r="C56" s="61"/>
      <c r="D56" s="59" t="s">
        <v>82</v>
      </c>
      <c r="E56" s="397"/>
      <c r="F56" s="61"/>
      <c r="G56" s="61"/>
      <c r="H56" s="61"/>
      <c r="I56" s="61"/>
      <c r="J56" s="61"/>
      <c r="K56" s="61"/>
      <c r="M56" s="61"/>
      <c r="N56" s="61"/>
      <c r="O56" s="61"/>
    </row>
    <row r="57" spans="1:16" x14ac:dyDescent="0.25">
      <c r="A57" s="160" t="s">
        <v>173</v>
      </c>
      <c r="B57" s="161" t="s">
        <v>67</v>
      </c>
      <c r="C57" s="161" t="s">
        <v>66</v>
      </c>
      <c r="D57" s="161" t="s">
        <v>65</v>
      </c>
      <c r="E57" s="161" t="s">
        <v>64</v>
      </c>
      <c r="F57" s="161" t="s">
        <v>63</v>
      </c>
      <c r="G57" s="161"/>
      <c r="H57" s="161" t="s">
        <v>61</v>
      </c>
      <c r="I57" s="161" t="s">
        <v>60</v>
      </c>
      <c r="J57" s="161" t="s">
        <v>59</v>
      </c>
      <c r="K57" s="161" t="s">
        <v>58</v>
      </c>
      <c r="L57" s="162" t="s">
        <v>57</v>
      </c>
      <c r="M57" s="161" t="s">
        <v>56</v>
      </c>
      <c r="N57" s="161" t="s">
        <v>55</v>
      </c>
      <c r="O57" s="65"/>
    </row>
    <row r="58" spans="1:16" x14ac:dyDescent="0.25">
      <c r="A58" s="53" t="s">
        <v>127</v>
      </c>
      <c r="B58" s="62" t="str">
        <f t="shared" ref="B58" si="13">IF(L58="","","05")</f>
        <v/>
      </c>
      <c r="C58" s="62" t="str">
        <f t="shared" ref="C58" si="14">IF(L58="","","BD01")</f>
        <v/>
      </c>
      <c r="D58" s="62" t="str">
        <f t="shared" ref="D58" si="15">IF(L58="","","A")</f>
        <v/>
      </c>
      <c r="E58" s="62" t="str">
        <f>IF(L58="","",IF('Endeavor Budget Template'!$G$6="",'JV- For CGA Use'!$E$56,'Endeavor Budget Template'!$G$6))</f>
        <v/>
      </c>
      <c r="F58" s="62" t="str">
        <f>IF(L58="","",TEXT(+'Endeavor Budget Template'!$H$6,0))</f>
        <v/>
      </c>
      <c r="G58" s="176" t="str">
        <f>IF('JV Input (don''t change)'!H55=0,"",'JV Input (don''t change)'!I52)</f>
        <v/>
      </c>
      <c r="H58" s="62" t="str">
        <f>IF(L58="","",TEXT(+'Endeavor Budget Template'!$I$6,0))</f>
        <v/>
      </c>
      <c r="I58" s="63"/>
      <c r="J58" s="63"/>
      <c r="K58" s="62" t="str">
        <f t="shared" ref="K58" si="16">IF(L58="","","+")</f>
        <v/>
      </c>
      <c r="L58" s="251" t="str">
        <f>IF(SUMIFS('JV Input (don''t change)'!H52,'JV Input (don''t change)'!I52,'JV- For CGA Use'!G58)=0,"",SUMIFS('JV Input (don''t change)'!H52,'JV Input (don''t change)'!I52,'JV- For CGA Use'!G58))</f>
        <v/>
      </c>
      <c r="M58" s="55" t="str">
        <f>IF(L58="","",$B$6)</f>
        <v/>
      </c>
      <c r="N58" s="61"/>
      <c r="O58" s="61"/>
      <c r="P58" s="208"/>
    </row>
    <row r="59" spans="1:16" x14ac:dyDescent="0.25">
      <c r="L59" s="64">
        <f>SUM(L58)</f>
        <v>0</v>
      </c>
      <c r="M59" s="65" t="s">
        <v>71</v>
      </c>
      <c r="P59" s="208"/>
    </row>
    <row r="61" spans="1:16" x14ac:dyDescent="0.25">
      <c r="L61" s="210">
        <f>L45+L53+L59</f>
        <v>0</v>
      </c>
      <c r="M61" s="212" t="s">
        <v>253</v>
      </c>
    </row>
    <row r="62" spans="1:16" ht="14.45" customHeight="1" x14ac:dyDescent="0.25">
      <c r="L62" s="194" t="str">
        <f>IF(L61='JV Input (don''t change)'!H55,"Ok","Need review")</f>
        <v>Ok</v>
      </c>
      <c r="M62" s="195" t="s">
        <v>327</v>
      </c>
      <c r="O62" s="189"/>
      <c r="P62" s="190" t="s">
        <v>183</v>
      </c>
    </row>
    <row r="63" spans="1:16" x14ac:dyDescent="0.25">
      <c r="N63" s="189"/>
      <c r="O63" s="189"/>
      <c r="P63" s="189"/>
    </row>
  </sheetData>
  <sheetProtection sheet="1" objects="1" scenarios="1" formatCells="0" formatColumns="0" formatRows="0" insertColumns="0" insertRows="0" deleteColumns="0" deleteRows="0"/>
  <mergeCells count="1">
    <mergeCell ref="G3:L4"/>
  </mergeCells>
  <conditionalFormatting sqref="L62">
    <cfRule type="cellIs" dxfId="5" priority="3" operator="notEqual">
      <formula>Ok</formula>
    </cfRule>
  </conditionalFormatting>
  <pageMargins left="0.45" right="0.45" top="0.5" bottom="0.5" header="0.3" footer="0.3"/>
  <pageSetup scale="50" orientation="portrait" r:id="rId1"/>
  <ignoredErrors>
    <ignoredError sqref="G42 G44" numberStoredAsText="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C7541-C228-4022-AC21-684D15C975AE}">
  <sheetPr codeName="Sheet6">
    <tabColor theme="0"/>
    <pageSetUpPr fitToPage="1"/>
  </sheetPr>
  <dimension ref="A1:P262"/>
  <sheetViews>
    <sheetView zoomScale="71" zoomScaleNormal="100" workbookViewId="0">
      <selection activeCell="A5" sqref="A5"/>
    </sheetView>
  </sheetViews>
  <sheetFormatPr defaultColWidth="9.140625" defaultRowHeight="15" x14ac:dyDescent="0.25"/>
  <cols>
    <col min="1" max="1" width="34.7109375" style="51" customWidth="1"/>
    <col min="2" max="2" width="10.42578125" style="51" customWidth="1"/>
    <col min="3" max="3" width="15.42578125" style="51" customWidth="1"/>
    <col min="4" max="4" width="11.140625" style="51" customWidth="1"/>
    <col min="5" max="5" width="10.42578125" style="51" customWidth="1"/>
    <col min="6" max="6" width="10.85546875" style="51" customWidth="1"/>
    <col min="7" max="8" width="10.140625" style="51" customWidth="1"/>
    <col min="9" max="9" width="9.85546875" style="51" customWidth="1"/>
    <col min="10" max="10" width="9.42578125" style="51" customWidth="1"/>
    <col min="11" max="11" width="11.7109375" style="51" customWidth="1"/>
    <col min="12" max="12" width="14.5703125" style="52" customWidth="1"/>
    <col min="13" max="13" width="20.5703125" style="51" customWidth="1"/>
    <col min="14" max="14" width="11.5703125" style="51" customWidth="1"/>
    <col min="15" max="15" width="4.140625" style="51" customWidth="1"/>
    <col min="16" max="16" width="69.42578125" style="53" customWidth="1"/>
    <col min="17" max="16384" width="9.140625" style="51"/>
  </cols>
  <sheetData>
    <row r="1" spans="1:16" x14ac:dyDescent="0.25">
      <c r="A1" s="50" t="s">
        <v>188</v>
      </c>
    </row>
    <row r="2" spans="1:16" x14ac:dyDescent="0.25">
      <c r="P2" s="188" t="s">
        <v>172</v>
      </c>
    </row>
    <row r="3" spans="1:16" x14ac:dyDescent="0.25">
      <c r="A3" s="398" t="s">
        <v>289</v>
      </c>
      <c r="B3" s="399"/>
      <c r="C3" s="400"/>
      <c r="D3" s="400"/>
      <c r="E3" s="401"/>
      <c r="P3" s="120" t="s">
        <v>73</v>
      </c>
    </row>
    <row r="4" spans="1:16" x14ac:dyDescent="0.25">
      <c r="A4" s="252" t="s">
        <v>286</v>
      </c>
      <c r="B4" s="402">
        <f>'Endeavor Budget Template'!L$13</f>
        <v>0</v>
      </c>
      <c r="C4" s="403"/>
      <c r="E4" s="253"/>
      <c r="P4" s="508" t="s">
        <v>187</v>
      </c>
    </row>
    <row r="5" spans="1:16" x14ac:dyDescent="0.25">
      <c r="A5" s="252" t="s">
        <v>287</v>
      </c>
      <c r="B5" s="402">
        <f>'Endeavor Budget Template'!L$15</f>
        <v>0</v>
      </c>
      <c r="C5" s="403"/>
      <c r="E5" s="253"/>
      <c r="P5" s="508"/>
    </row>
    <row r="6" spans="1:16" x14ac:dyDescent="0.25">
      <c r="A6" s="252" t="s">
        <v>288</v>
      </c>
      <c r="B6" s="402">
        <f>'Endeavor Budget Template'!L$16</f>
        <v>0</v>
      </c>
      <c r="C6" s="403"/>
      <c r="E6" s="253"/>
      <c r="P6" s="508"/>
    </row>
    <row r="7" spans="1:16" ht="12.75" customHeight="1" x14ac:dyDescent="0.25">
      <c r="A7" s="252"/>
      <c r="E7" s="253"/>
      <c r="P7" s="232"/>
    </row>
    <row r="8" spans="1:16" x14ac:dyDescent="0.25">
      <c r="A8" s="254" t="s">
        <v>74</v>
      </c>
      <c r="B8" s="404" t="s">
        <v>70</v>
      </c>
      <c r="C8" s="404"/>
      <c r="D8" s="55"/>
      <c r="E8" s="255"/>
    </row>
    <row r="9" spans="1:16" x14ac:dyDescent="0.25">
      <c r="A9" s="56"/>
      <c r="B9" s="56"/>
      <c r="C9" s="57"/>
      <c r="D9" s="58"/>
      <c r="E9" s="56"/>
    </row>
    <row r="10" spans="1:16" x14ac:dyDescent="0.25">
      <c r="A10" s="50" t="s">
        <v>72</v>
      </c>
      <c r="D10" s="59" t="s">
        <v>82</v>
      </c>
      <c r="E10" s="397" t="str">
        <f>IF('Endeavor Budget Template'!L14="","",'Endeavor Budget Template'!L14)</f>
        <v/>
      </c>
      <c r="L10" s="60"/>
    </row>
    <row r="11" spans="1:16" x14ac:dyDescent="0.25">
      <c r="A11" s="160" t="s">
        <v>247</v>
      </c>
      <c r="B11" s="161" t="s">
        <v>67</v>
      </c>
      <c r="C11" s="161" t="s">
        <v>66</v>
      </c>
      <c r="D11" s="161" t="s">
        <v>65</v>
      </c>
      <c r="E11" s="161" t="s">
        <v>64</v>
      </c>
      <c r="F11" s="161" t="s">
        <v>63</v>
      </c>
      <c r="G11" s="161" t="s">
        <v>62</v>
      </c>
      <c r="H11" s="161" t="s">
        <v>61</v>
      </c>
      <c r="I11" s="161" t="s">
        <v>60</v>
      </c>
      <c r="J11" s="161" t="s">
        <v>59</v>
      </c>
      <c r="K11" s="161" t="s">
        <v>58</v>
      </c>
      <c r="L11" s="162" t="s">
        <v>57</v>
      </c>
      <c r="M11" s="161" t="s">
        <v>56</v>
      </c>
      <c r="N11" s="161" t="s">
        <v>55</v>
      </c>
      <c r="O11" s="65"/>
      <c r="P11" s="54"/>
    </row>
    <row r="12" spans="1:16" x14ac:dyDescent="0.25">
      <c r="A12" s="53" t="s">
        <v>144</v>
      </c>
      <c r="B12" s="62" t="str">
        <f t="shared" ref="B12:B46" si="0">IF(L12="","","05")</f>
        <v/>
      </c>
      <c r="C12" s="62" t="str">
        <f t="shared" ref="C12:C46" si="1">IF(L12="","","BD01")</f>
        <v/>
      </c>
      <c r="D12" s="62" t="str">
        <f t="shared" ref="D12:D46" si="2">IF(L12="","","A")</f>
        <v/>
      </c>
      <c r="E12" s="62" t="str">
        <f>IF(L12="","",IF('Endeavor Budget Template'!$G$6="",'JV- Multiple Depts- CGA Use'!$E$10,'Endeavor Budget Template'!$G$6))</f>
        <v/>
      </c>
      <c r="F12" s="62" t="str">
        <f>IF(L12="","",TEXT(+'Endeavor Budget Template'!$H$6,0))</f>
        <v/>
      </c>
      <c r="G12" s="244">
        <v>6010</v>
      </c>
      <c r="H12" s="62" t="str">
        <f>IF(L12="","",TEXT(+'Endeavor Budget Template'!$I$6,0))</f>
        <v/>
      </c>
      <c r="I12" s="63"/>
      <c r="J12" s="63"/>
      <c r="K12" s="62" t="str">
        <f t="shared" ref="K12:K46" si="3">IF(L12="","","+")</f>
        <v/>
      </c>
      <c r="L12" s="207" t="str">
        <f>IF(SUMIFS('Endeavor Budget Template'!$L$18:$L$72,'Endeavor Budget Template'!$B$18:$B$72,'JV- Multiple Depts- CGA Use'!G12)=0,"",
SUMIFS('Endeavor Budget Template'!$L$18:$L$72,'Endeavor Budget Template'!$B$18:$B$72,'JV- Multiple Depts- CGA Use'!G12))</f>
        <v/>
      </c>
      <c r="M12" s="51" t="str">
        <f t="shared" ref="M12:M46" si="4">IF(L12="","",$B$8)</f>
        <v/>
      </c>
      <c r="N12" s="61"/>
      <c r="O12" s="61"/>
      <c r="P12" s="176"/>
    </row>
    <row r="13" spans="1:16" x14ac:dyDescent="0.25">
      <c r="A13" s="53" t="s">
        <v>145</v>
      </c>
      <c r="B13" s="62" t="str">
        <f t="shared" si="0"/>
        <v/>
      </c>
      <c r="C13" s="62" t="str">
        <f t="shared" si="1"/>
        <v/>
      </c>
      <c r="D13" s="62" t="str">
        <f t="shared" si="2"/>
        <v/>
      </c>
      <c r="E13" s="62" t="str">
        <f>IF(L13="","",IF('Endeavor Budget Template'!$G$6="",'JV- Multiple Depts- CGA Use'!$E$10,'Endeavor Budget Template'!$G$6))</f>
        <v/>
      </c>
      <c r="F13" s="62" t="str">
        <f>IF(L13="","",TEXT(+'Endeavor Budget Template'!$H$6,0))</f>
        <v/>
      </c>
      <c r="G13" s="244">
        <v>6012</v>
      </c>
      <c r="H13" s="62" t="str">
        <f>IF(L13="","",TEXT(+'Endeavor Budget Template'!$I$6,0))</f>
        <v/>
      </c>
      <c r="I13" s="63"/>
      <c r="J13" s="63"/>
      <c r="K13" s="62" t="str">
        <f t="shared" si="3"/>
        <v/>
      </c>
      <c r="L13" s="207" t="str">
        <f>IF(SUMIFS('Endeavor Budget Template'!$L$18:$L$72,'Endeavor Budget Template'!$B$18:$B$72,'JV- Multiple Depts- CGA Use'!G13)=0,"",
SUMIFS('Endeavor Budget Template'!$L$18:$L$72,'Endeavor Budget Template'!$B$18:$B$72,'JV- Multiple Depts- CGA Use'!G13))</f>
        <v/>
      </c>
      <c r="M13" s="51" t="str">
        <f t="shared" si="4"/>
        <v/>
      </c>
      <c r="N13" s="61"/>
      <c r="O13" s="61"/>
      <c r="P13" s="176"/>
    </row>
    <row r="14" spans="1:16" x14ac:dyDescent="0.25">
      <c r="A14" s="53" t="s">
        <v>146</v>
      </c>
      <c r="B14" s="62" t="str">
        <f t="shared" si="0"/>
        <v/>
      </c>
      <c r="C14" s="62" t="str">
        <f t="shared" si="1"/>
        <v/>
      </c>
      <c r="D14" s="62" t="str">
        <f t="shared" si="2"/>
        <v/>
      </c>
      <c r="E14" s="62" t="str">
        <f>IF(L14="","",IF('Endeavor Budget Template'!$G$6="",'JV- Multiple Depts- CGA Use'!$E$10,'Endeavor Budget Template'!$G$6))</f>
        <v/>
      </c>
      <c r="F14" s="62" t="str">
        <f>IF(L14="","",TEXT(+'Endeavor Budget Template'!$H$6,0))</f>
        <v/>
      </c>
      <c r="G14" s="244">
        <v>6020</v>
      </c>
      <c r="H14" s="62" t="str">
        <f>IF(L14="","",TEXT(+'Endeavor Budget Template'!$I$6,0))</f>
        <v/>
      </c>
      <c r="I14" s="63"/>
      <c r="J14" s="63"/>
      <c r="K14" s="62" t="str">
        <f t="shared" si="3"/>
        <v/>
      </c>
      <c r="L14" s="207" t="str">
        <f>IF(SUMIFS('Endeavor Budget Template'!$L$18:$L$72,'Endeavor Budget Template'!$B$18:$B$72,'JV- Multiple Depts- CGA Use'!G14)=0,"",
SUMIFS('Endeavor Budget Template'!$L$18:$L$72,'Endeavor Budget Template'!$B$18:$B$72,'JV- Multiple Depts- CGA Use'!G14))</f>
        <v/>
      </c>
      <c r="M14" s="51" t="str">
        <f t="shared" si="4"/>
        <v/>
      </c>
      <c r="N14" s="61"/>
      <c r="O14" s="61"/>
      <c r="P14" s="176"/>
    </row>
    <row r="15" spans="1:16" x14ac:dyDescent="0.25">
      <c r="A15" s="53" t="s">
        <v>147</v>
      </c>
      <c r="B15" s="62" t="str">
        <f t="shared" si="0"/>
        <v/>
      </c>
      <c r="C15" s="62" t="str">
        <f t="shared" si="1"/>
        <v/>
      </c>
      <c r="D15" s="62" t="str">
        <f t="shared" si="2"/>
        <v/>
      </c>
      <c r="E15" s="62" t="str">
        <f>IF(L15="","",IF('Endeavor Budget Template'!$G$6="",'JV- Multiple Depts- CGA Use'!$E$10,'Endeavor Budget Template'!$G$6))</f>
        <v/>
      </c>
      <c r="F15" s="62" t="str">
        <f>IF(L15="","",TEXT(+'Endeavor Budget Template'!$H$6,0))</f>
        <v/>
      </c>
      <c r="G15" s="244">
        <v>6025</v>
      </c>
      <c r="H15" s="62" t="str">
        <f>IF(L15="","",TEXT(+'Endeavor Budget Template'!$I$6,0))</f>
        <v/>
      </c>
      <c r="I15" s="63"/>
      <c r="J15" s="63"/>
      <c r="K15" s="62" t="str">
        <f t="shared" si="3"/>
        <v/>
      </c>
      <c r="L15" s="207" t="str">
        <f>IF(SUMIFS('Endeavor Budget Template'!$L$18:$L$72,'Endeavor Budget Template'!$B$18:$B$72,'JV- Multiple Depts- CGA Use'!G15)=0,"",
SUMIFS('Endeavor Budget Template'!$L$18:$L$72,'Endeavor Budget Template'!$B$18:$B$72,'JV- Multiple Depts- CGA Use'!G15))</f>
        <v/>
      </c>
      <c r="M15" s="51" t="str">
        <f t="shared" si="4"/>
        <v/>
      </c>
      <c r="N15" s="61"/>
      <c r="O15" s="61"/>
      <c r="P15" s="176"/>
    </row>
    <row r="16" spans="1:16" x14ac:dyDescent="0.25">
      <c r="A16" s="53" t="s">
        <v>148</v>
      </c>
      <c r="B16" s="62" t="str">
        <f t="shared" si="0"/>
        <v/>
      </c>
      <c r="C16" s="62" t="str">
        <f t="shared" si="1"/>
        <v/>
      </c>
      <c r="D16" s="62" t="str">
        <f t="shared" si="2"/>
        <v/>
      </c>
      <c r="E16" s="62" t="str">
        <f>IF(L16="","",IF('Endeavor Budget Template'!$G$6="",'JV- Multiple Depts- CGA Use'!$E$10,'Endeavor Budget Template'!$G$6))</f>
        <v/>
      </c>
      <c r="F16" s="62" t="str">
        <f>IF(L16="","",TEXT(+'Endeavor Budget Template'!$H$6,0))</f>
        <v/>
      </c>
      <c r="G16" s="244">
        <v>6030</v>
      </c>
      <c r="H16" s="62" t="str">
        <f>IF(L16="","",TEXT(+'Endeavor Budget Template'!$I$6,0))</f>
        <v/>
      </c>
      <c r="I16" s="63"/>
      <c r="J16" s="63"/>
      <c r="K16" s="62" t="str">
        <f t="shared" si="3"/>
        <v/>
      </c>
      <c r="L16" s="207" t="str">
        <f>IF(SUMIFS('Endeavor Budget Template'!$L$18:$L$72,'Endeavor Budget Template'!$B$18:$B$72,'JV- Multiple Depts- CGA Use'!G16)=0,"",
SUMIFS('Endeavor Budget Template'!$L$18:$L$72,'Endeavor Budget Template'!$B$18:$B$72,'JV- Multiple Depts- CGA Use'!G16))</f>
        <v/>
      </c>
      <c r="M16" s="51" t="str">
        <f t="shared" si="4"/>
        <v/>
      </c>
      <c r="N16" s="61"/>
      <c r="O16" s="61"/>
      <c r="P16" s="176"/>
    </row>
    <row r="17" spans="1:16" x14ac:dyDescent="0.25">
      <c r="A17" s="53" t="s">
        <v>149</v>
      </c>
      <c r="B17" s="62" t="str">
        <f t="shared" si="0"/>
        <v/>
      </c>
      <c r="C17" s="62" t="str">
        <f t="shared" si="1"/>
        <v/>
      </c>
      <c r="D17" s="62" t="str">
        <f t="shared" si="2"/>
        <v/>
      </c>
      <c r="E17" s="62" t="str">
        <f>IF(L17="","",IF('Endeavor Budget Template'!$G$6="",'JV- Multiple Depts- CGA Use'!$E$10,'Endeavor Budget Template'!$G$6))</f>
        <v/>
      </c>
      <c r="F17" s="62" t="str">
        <f>IF(L17="","",TEXT(+'Endeavor Budget Template'!$H$6,0))</f>
        <v/>
      </c>
      <c r="G17" s="244">
        <v>6040</v>
      </c>
      <c r="H17" s="62" t="str">
        <f>IF(L17="","",TEXT(+'Endeavor Budget Template'!$I$6,0))</f>
        <v/>
      </c>
      <c r="I17" s="63"/>
      <c r="J17" s="63"/>
      <c r="K17" s="62" t="str">
        <f t="shared" si="3"/>
        <v/>
      </c>
      <c r="L17" s="207" t="str">
        <f>IF(SUMIFS('Endeavor Budget Template'!$L$18:$L$72,'Endeavor Budget Template'!$B$18:$B$72,'JV- Multiple Depts- CGA Use'!G17)=0,"",
SUMIFS('Endeavor Budget Template'!$L$18:$L$72,'Endeavor Budget Template'!$B$18:$B$72,'JV- Multiple Depts- CGA Use'!G17))</f>
        <v/>
      </c>
      <c r="M17" s="51" t="str">
        <f t="shared" si="4"/>
        <v/>
      </c>
      <c r="N17" s="61"/>
      <c r="O17" s="61"/>
      <c r="P17" s="176"/>
    </row>
    <row r="18" spans="1:16" x14ac:dyDescent="0.25">
      <c r="A18" s="53" t="s">
        <v>150</v>
      </c>
      <c r="B18" s="62" t="str">
        <f t="shared" si="0"/>
        <v/>
      </c>
      <c r="C18" s="62" t="str">
        <f t="shared" si="1"/>
        <v/>
      </c>
      <c r="D18" s="62" t="str">
        <f t="shared" si="2"/>
        <v/>
      </c>
      <c r="E18" s="62" t="str">
        <f>IF(L18="","",IF('Endeavor Budget Template'!$G$6="",'JV- Multiple Depts- CGA Use'!$E$10,'Endeavor Budget Template'!$G$6))</f>
        <v/>
      </c>
      <c r="F18" s="62" t="str">
        <f>IF(L18="","",TEXT(+'Endeavor Budget Template'!$H$6,0))</f>
        <v/>
      </c>
      <c r="G18" s="244">
        <v>6050</v>
      </c>
      <c r="H18" s="62" t="str">
        <f>IF(L18="","",TEXT(+'Endeavor Budget Template'!$I$6,0))</f>
        <v/>
      </c>
      <c r="I18" s="63"/>
      <c r="J18" s="63"/>
      <c r="K18" s="62" t="str">
        <f t="shared" si="3"/>
        <v/>
      </c>
      <c r="L18" s="207" t="str">
        <f>IF(SUMIFS('Endeavor Budget Template'!$L$18:$L$72,'Endeavor Budget Template'!$B$18:$B$72,'JV- Multiple Depts- CGA Use'!G18)=0,"",
SUMIFS('Endeavor Budget Template'!$L$18:$L$72,'Endeavor Budget Template'!$B$18:$B$72,'JV- Multiple Depts- CGA Use'!G18))</f>
        <v/>
      </c>
      <c r="M18" s="51" t="str">
        <f t="shared" si="4"/>
        <v/>
      </c>
      <c r="N18" s="61"/>
      <c r="O18" s="61"/>
      <c r="P18" s="176"/>
    </row>
    <row r="19" spans="1:16" x14ac:dyDescent="0.25">
      <c r="A19" s="53" t="s">
        <v>151</v>
      </c>
      <c r="B19" s="62" t="str">
        <f t="shared" si="0"/>
        <v/>
      </c>
      <c r="C19" s="62" t="str">
        <f t="shared" si="1"/>
        <v/>
      </c>
      <c r="D19" s="62" t="str">
        <f t="shared" si="2"/>
        <v/>
      </c>
      <c r="E19" s="62" t="str">
        <f>IF(L19="","",IF('Endeavor Budget Template'!$G$6="",'JV- Multiple Depts- CGA Use'!$E$10,'Endeavor Budget Template'!$G$6))</f>
        <v/>
      </c>
      <c r="F19" s="62" t="str">
        <f>IF(L19="","",TEXT(+'Endeavor Budget Template'!$H$6,0))</f>
        <v/>
      </c>
      <c r="G19" s="244">
        <v>6060</v>
      </c>
      <c r="H19" s="62" t="str">
        <f>IF(L19="","",TEXT(+'Endeavor Budget Template'!$I$6,0))</f>
        <v/>
      </c>
      <c r="I19" s="63"/>
      <c r="J19" s="63"/>
      <c r="K19" s="62" t="str">
        <f t="shared" si="3"/>
        <v/>
      </c>
      <c r="L19" s="207" t="str">
        <f>IF(SUMIFS('Endeavor Budget Template'!$L$18:$L$72,'Endeavor Budget Template'!$B$18:$B$72,'JV- Multiple Depts- CGA Use'!G19)=0,"",
SUMIFS('Endeavor Budget Template'!$L$18:$L$72,'Endeavor Budget Template'!$B$18:$B$72,'JV- Multiple Depts- CGA Use'!G19))</f>
        <v/>
      </c>
      <c r="M19" s="51" t="str">
        <f t="shared" si="4"/>
        <v/>
      </c>
      <c r="N19" s="61"/>
      <c r="O19" s="61"/>
      <c r="P19" s="176"/>
    </row>
    <row r="20" spans="1:16" x14ac:dyDescent="0.25">
      <c r="A20" s="53" t="s">
        <v>152</v>
      </c>
      <c r="B20" s="62" t="str">
        <f t="shared" si="0"/>
        <v/>
      </c>
      <c r="C20" s="62" t="str">
        <f t="shared" si="1"/>
        <v/>
      </c>
      <c r="D20" s="62" t="str">
        <f t="shared" si="2"/>
        <v/>
      </c>
      <c r="E20" s="62" t="str">
        <f>IF(L20="","",IF('Endeavor Budget Template'!$G$6="",'JV- Multiple Depts- CGA Use'!$E$10,'Endeavor Budget Template'!$G$6))</f>
        <v/>
      </c>
      <c r="F20" s="62" t="str">
        <f>IF(L20="","",TEXT(+'Endeavor Budget Template'!$H$6,0))</f>
        <v/>
      </c>
      <c r="G20" s="244">
        <v>6100</v>
      </c>
      <c r="H20" s="62" t="str">
        <f>IF(L20="","",TEXT(+'Endeavor Budget Template'!$I$6,0))</f>
        <v/>
      </c>
      <c r="I20" s="63"/>
      <c r="J20" s="63"/>
      <c r="K20" s="62" t="str">
        <f t="shared" si="3"/>
        <v/>
      </c>
      <c r="L20" s="207" t="str">
        <f>IF(SUMIFS('Endeavor Budget Template'!$L$18:$L$72,'Endeavor Budget Template'!$B$18:$B$72,'JV- Multiple Depts- CGA Use'!G20)=0,"",
SUMIFS('Endeavor Budget Template'!$L$18:$L$72,'Endeavor Budget Template'!$B$18:$B$72,'JV- Multiple Depts- CGA Use'!G20))</f>
        <v/>
      </c>
      <c r="M20" s="51" t="str">
        <f t="shared" si="4"/>
        <v/>
      </c>
      <c r="N20" s="61"/>
      <c r="O20" s="61"/>
      <c r="P20" s="176"/>
    </row>
    <row r="21" spans="1:16" x14ac:dyDescent="0.25">
      <c r="A21" s="53" t="s">
        <v>153</v>
      </c>
      <c r="B21" s="62" t="str">
        <f t="shared" si="0"/>
        <v/>
      </c>
      <c r="C21" s="62" t="str">
        <f t="shared" si="1"/>
        <v/>
      </c>
      <c r="D21" s="62" t="str">
        <f t="shared" si="2"/>
        <v/>
      </c>
      <c r="E21" s="62" t="str">
        <f>IF(L21="","",IF('Endeavor Budget Template'!$G$6="",'JV- Multiple Depts- CGA Use'!$E$10,'Endeavor Budget Template'!$G$6))</f>
        <v/>
      </c>
      <c r="F21" s="62" t="str">
        <f>IF(L21="","",TEXT(+'Endeavor Budget Template'!$H$6,0))</f>
        <v/>
      </c>
      <c r="G21" s="244">
        <v>6105</v>
      </c>
      <c r="H21" s="62" t="str">
        <f>IF(L21="","",TEXT(+'Endeavor Budget Template'!$I$6,0))</f>
        <v/>
      </c>
      <c r="I21" s="63"/>
      <c r="J21" s="63"/>
      <c r="K21" s="62" t="str">
        <f t="shared" si="3"/>
        <v/>
      </c>
      <c r="L21" s="207" t="str">
        <f>IF(SUMIFS('Endeavor Budget Template'!$L$18:$L$72,'Endeavor Budget Template'!$B$18:$B$72,'JV- Multiple Depts- CGA Use'!G21)=0,"",
SUMIFS('Endeavor Budget Template'!$L$18:$L$72,'Endeavor Budget Template'!$B$18:$B$72,'JV- Multiple Depts- CGA Use'!G21))</f>
        <v/>
      </c>
      <c r="M21" s="51" t="str">
        <f t="shared" si="4"/>
        <v/>
      </c>
      <c r="N21" s="61"/>
      <c r="O21" s="61"/>
      <c r="P21" s="176"/>
    </row>
    <row r="22" spans="1:16" x14ac:dyDescent="0.25">
      <c r="A22" s="53" t="s">
        <v>154</v>
      </c>
      <c r="B22" s="62" t="str">
        <f t="shared" si="0"/>
        <v/>
      </c>
      <c r="C22" s="62" t="str">
        <f t="shared" si="1"/>
        <v/>
      </c>
      <c r="D22" s="62" t="str">
        <f t="shared" si="2"/>
        <v/>
      </c>
      <c r="E22" s="62" t="str">
        <f>IF(L22="","",IF('Endeavor Budget Template'!$G$6="",'JV- Multiple Depts- CGA Use'!$E$10,'Endeavor Budget Template'!$G$6))</f>
        <v/>
      </c>
      <c r="F22" s="62" t="str">
        <f>IF(L22="","",TEXT(+'Endeavor Budget Template'!$H$6,0))</f>
        <v/>
      </c>
      <c r="G22" s="244">
        <v>6110</v>
      </c>
      <c r="H22" s="62" t="str">
        <f>IF(L22="","",TEXT(+'Endeavor Budget Template'!$I$6,0))</f>
        <v/>
      </c>
      <c r="I22" s="63"/>
      <c r="J22" s="63"/>
      <c r="K22" s="62" t="str">
        <f t="shared" si="3"/>
        <v/>
      </c>
      <c r="L22" s="207" t="str">
        <f>IF(SUMIFS('Endeavor Budget Template'!$L$18:$L$72,'Endeavor Budget Template'!$B$18:$B$72,'JV- Multiple Depts- CGA Use'!G22)=0,"",
SUMIFS('Endeavor Budget Template'!$L$18:$L$72,'Endeavor Budget Template'!$B$18:$B$72,'JV- Multiple Depts- CGA Use'!G22))</f>
        <v/>
      </c>
      <c r="M22" s="51" t="str">
        <f t="shared" si="4"/>
        <v/>
      </c>
      <c r="N22" s="61"/>
      <c r="O22" s="61"/>
      <c r="P22" s="176"/>
    </row>
    <row r="23" spans="1:16" x14ac:dyDescent="0.25">
      <c r="A23" s="53" t="s">
        <v>155</v>
      </c>
      <c r="B23" s="62" t="str">
        <f t="shared" si="0"/>
        <v/>
      </c>
      <c r="C23" s="62" t="str">
        <f t="shared" si="1"/>
        <v/>
      </c>
      <c r="D23" s="62" t="str">
        <f t="shared" si="2"/>
        <v/>
      </c>
      <c r="E23" s="62" t="str">
        <f>IF(L23="","",IF('Endeavor Budget Template'!$G$6="",'JV- Multiple Depts- CGA Use'!$E$10,'Endeavor Budget Template'!$G$6))</f>
        <v/>
      </c>
      <c r="F23" s="62" t="str">
        <f>IF(L23="","",TEXT(+'Endeavor Budget Template'!$H$6,0))</f>
        <v/>
      </c>
      <c r="G23" s="244">
        <v>6120</v>
      </c>
      <c r="H23" s="62" t="str">
        <f>IF(L23="","",TEXT(+'Endeavor Budget Template'!$I$6,0))</f>
        <v/>
      </c>
      <c r="I23" s="63"/>
      <c r="J23" s="63"/>
      <c r="K23" s="62" t="str">
        <f t="shared" si="3"/>
        <v/>
      </c>
      <c r="L23" s="207" t="str">
        <f>IF(SUMIFS('Endeavor Budget Template'!$L$18:$L$72,'Endeavor Budget Template'!$B$18:$B$72,'JV- Multiple Depts- CGA Use'!G23)=0,"",
SUMIFS('Endeavor Budget Template'!$L$18:$L$72,'Endeavor Budget Template'!$B$18:$B$72,'JV- Multiple Depts- CGA Use'!G23))</f>
        <v/>
      </c>
      <c r="M23" s="51" t="str">
        <f t="shared" si="4"/>
        <v/>
      </c>
      <c r="N23" s="61"/>
      <c r="O23" s="61"/>
      <c r="P23" s="176"/>
    </row>
    <row r="24" spans="1:16" x14ac:dyDescent="0.25">
      <c r="A24" s="53" t="s">
        <v>156</v>
      </c>
      <c r="B24" s="62" t="str">
        <f t="shared" si="0"/>
        <v/>
      </c>
      <c r="C24" s="62" t="str">
        <f t="shared" si="1"/>
        <v/>
      </c>
      <c r="D24" s="62" t="str">
        <f t="shared" si="2"/>
        <v/>
      </c>
      <c r="E24" s="62" t="str">
        <f>IF(L24="","",IF('Endeavor Budget Template'!$G$6="",'JV- Multiple Depts- CGA Use'!$E$10,'Endeavor Budget Template'!$G$6))</f>
        <v/>
      </c>
      <c r="F24" s="62" t="str">
        <f>IF(L24="","",TEXT(+'Endeavor Budget Template'!$H$6,0))</f>
        <v/>
      </c>
      <c r="G24" s="235">
        <v>6299</v>
      </c>
      <c r="H24" s="62" t="str">
        <f>IF(L24="","",TEXT(+'Endeavor Budget Template'!$I$6,0))</f>
        <v/>
      </c>
      <c r="I24" s="63"/>
      <c r="J24" s="63"/>
      <c r="K24" s="62" t="str">
        <f t="shared" si="3"/>
        <v/>
      </c>
      <c r="L24" s="207" t="str">
        <f>IF(SUMIFS('Endeavor Budget Template'!$L$18:$L$72,'Endeavor Budget Template'!$C$18:$C$72,"Benefits")=0,"",
SUMIFS('Endeavor Budget Template'!$L$18:$L$72,'Endeavor Budget Template'!$C$18:$C$72,"Benefits"))</f>
        <v/>
      </c>
      <c r="M24" s="51" t="str">
        <f t="shared" si="4"/>
        <v/>
      </c>
      <c r="N24" s="61"/>
      <c r="O24" s="61"/>
      <c r="P24" s="176"/>
    </row>
    <row r="25" spans="1:16" x14ac:dyDescent="0.25">
      <c r="A25" s="53" t="s">
        <v>108</v>
      </c>
      <c r="B25" s="62" t="str">
        <f t="shared" si="0"/>
        <v/>
      </c>
      <c r="C25" s="62" t="str">
        <f t="shared" si="1"/>
        <v/>
      </c>
      <c r="D25" s="62" t="str">
        <f t="shared" si="2"/>
        <v/>
      </c>
      <c r="E25" s="62" t="str">
        <f>IF(L25="","",IF('Endeavor Budget Template'!$G$6="",'JV- Multiple Depts- CGA Use'!$E$10,'Endeavor Budget Template'!$G$6))</f>
        <v/>
      </c>
      <c r="F25" s="62" t="str">
        <f>IF(L25="","",TEXT(+'Endeavor Budget Template'!$H$6,0))</f>
        <v/>
      </c>
      <c r="G25" s="245">
        <v>7000</v>
      </c>
      <c r="H25" s="62" t="str">
        <f>IF(L25="","",TEXT(+'Endeavor Budget Template'!$I$6,0))</f>
        <v/>
      </c>
      <c r="I25" s="63"/>
      <c r="J25" s="63"/>
      <c r="K25" s="62" t="str">
        <f t="shared" si="3"/>
        <v/>
      </c>
      <c r="L25" s="207" t="str">
        <f>IF(SUMIFS('Endeavor Budget Template'!$L$86:$L$102,'Endeavor Budget Template'!$B$86:$B$102,'JV- Multiple Depts- CGA Use'!G25)=0,"",
SUMIFS('Endeavor Budget Template'!$L$86:$L$102,'Endeavor Budget Template'!$B$86:$B$102,'JV- Multiple Depts- CGA Use'!G25))</f>
        <v/>
      </c>
      <c r="M25" s="51" t="str">
        <f t="shared" si="4"/>
        <v/>
      </c>
      <c r="N25" s="61"/>
      <c r="O25" s="61"/>
      <c r="P25" s="176"/>
    </row>
    <row r="26" spans="1:16" x14ac:dyDescent="0.25">
      <c r="A26" s="53" t="s">
        <v>109</v>
      </c>
      <c r="B26" s="62" t="str">
        <f t="shared" si="0"/>
        <v/>
      </c>
      <c r="C26" s="62" t="str">
        <f t="shared" si="1"/>
        <v/>
      </c>
      <c r="D26" s="62" t="str">
        <f t="shared" si="2"/>
        <v/>
      </c>
      <c r="E26" s="62" t="str">
        <f>IF(L26="","",IF('Endeavor Budget Template'!$G$6="",'JV- Multiple Depts- CGA Use'!$E$10,'Endeavor Budget Template'!$G$6))</f>
        <v/>
      </c>
      <c r="F26" s="62" t="str">
        <f>IF(L26="","",TEXT(+'Endeavor Budget Template'!$H$6,0))</f>
        <v/>
      </c>
      <c r="G26" s="245">
        <v>7005</v>
      </c>
      <c r="H26" s="62" t="str">
        <f>IF(L26="","",TEXT(+'Endeavor Budget Template'!$I$6,0))</f>
        <v/>
      </c>
      <c r="I26" s="63"/>
      <c r="J26" s="63"/>
      <c r="K26" s="62" t="str">
        <f t="shared" si="3"/>
        <v/>
      </c>
      <c r="L26" s="207" t="str">
        <f>IF(SUMIFS('Endeavor Budget Template'!$L$86:$L$102,'Endeavor Budget Template'!$B$86:$B$102,'JV- Multiple Depts- CGA Use'!G26)=0,"",
SUMIFS('Endeavor Budget Template'!$L$86:$L$102,'Endeavor Budget Template'!$B$86:$B$102,'JV- Multiple Depts- CGA Use'!G26))</f>
        <v/>
      </c>
      <c r="M26" s="51" t="str">
        <f t="shared" si="4"/>
        <v/>
      </c>
      <c r="N26" s="61"/>
      <c r="O26" s="61"/>
      <c r="P26" s="176"/>
    </row>
    <row r="27" spans="1:16" x14ac:dyDescent="0.25">
      <c r="A27" s="53" t="s">
        <v>110</v>
      </c>
      <c r="B27" s="62" t="str">
        <f t="shared" si="0"/>
        <v/>
      </c>
      <c r="C27" s="62" t="str">
        <f t="shared" si="1"/>
        <v/>
      </c>
      <c r="D27" s="62" t="str">
        <f t="shared" si="2"/>
        <v/>
      </c>
      <c r="E27" s="62" t="str">
        <f>IF(L27="","",IF('Endeavor Budget Template'!$G$6="",'JV- Multiple Depts- CGA Use'!$E$10,'Endeavor Budget Template'!$G$6))</f>
        <v/>
      </c>
      <c r="F27" s="62" t="str">
        <f>IF(L27="","",TEXT(+'Endeavor Budget Template'!$H$6,0))</f>
        <v/>
      </c>
      <c r="G27" s="245">
        <v>7010</v>
      </c>
      <c r="H27" s="62" t="str">
        <f>IF(L27="","",TEXT(+'Endeavor Budget Template'!$I$6,0))</f>
        <v/>
      </c>
      <c r="I27" s="63"/>
      <c r="J27" s="63"/>
      <c r="K27" s="62" t="str">
        <f t="shared" si="3"/>
        <v/>
      </c>
      <c r="L27" s="207" t="str">
        <f>IF(SUMIFS('Endeavor Budget Template'!$L$86:$L$102,'Endeavor Budget Template'!$B$86:$B$102,'JV- Multiple Depts- CGA Use'!G27)=0,"",
SUMIFS('Endeavor Budget Template'!$L$86:$L$102,'Endeavor Budget Template'!$B$86:$B$102,'JV- Multiple Depts- CGA Use'!G27))</f>
        <v/>
      </c>
      <c r="M27" s="51" t="str">
        <f t="shared" si="4"/>
        <v/>
      </c>
      <c r="N27" s="61"/>
      <c r="O27" s="61"/>
      <c r="P27" s="176"/>
    </row>
    <row r="28" spans="1:16" x14ac:dyDescent="0.25">
      <c r="A28" s="53" t="s">
        <v>112</v>
      </c>
      <c r="B28" s="62" t="str">
        <f t="shared" si="0"/>
        <v/>
      </c>
      <c r="C28" s="62" t="str">
        <f t="shared" si="1"/>
        <v/>
      </c>
      <c r="D28" s="62" t="str">
        <f t="shared" si="2"/>
        <v/>
      </c>
      <c r="E28" s="62" t="str">
        <f>IF(L28="","",IF('Endeavor Budget Template'!$G$6="",'JV- Multiple Depts- CGA Use'!$E$10,'Endeavor Budget Template'!$G$6))</f>
        <v/>
      </c>
      <c r="F28" s="62" t="str">
        <f>IF(L28="","",TEXT(+'Endeavor Budget Template'!$H$6,0))</f>
        <v/>
      </c>
      <c r="G28" s="245">
        <v>7015</v>
      </c>
      <c r="H28" s="62" t="str">
        <f>IF(L28="","",TEXT(+'Endeavor Budget Template'!$I$6,0))</f>
        <v/>
      </c>
      <c r="I28" s="63"/>
      <c r="J28" s="63"/>
      <c r="K28" s="62" t="str">
        <f t="shared" si="3"/>
        <v/>
      </c>
      <c r="L28" s="207" t="str">
        <f>IF(SUMIFS('Endeavor Budget Template'!$L$86:$L$102,'Endeavor Budget Template'!$B$86:$B$102,'JV- Multiple Depts- CGA Use'!G28)=0,"",
SUMIFS('Endeavor Budget Template'!$L$86:$L$102,'Endeavor Budget Template'!$B$86:$B$102,'JV- Multiple Depts- CGA Use'!G28))</f>
        <v/>
      </c>
      <c r="M28" s="51" t="str">
        <f t="shared" si="4"/>
        <v/>
      </c>
      <c r="N28" s="61"/>
      <c r="O28" s="61"/>
      <c r="P28" s="176"/>
    </row>
    <row r="29" spans="1:16" x14ac:dyDescent="0.25">
      <c r="A29" s="53" t="s">
        <v>113</v>
      </c>
      <c r="B29" s="62" t="str">
        <f t="shared" si="0"/>
        <v/>
      </c>
      <c r="C29" s="62" t="str">
        <f t="shared" si="1"/>
        <v/>
      </c>
      <c r="D29" s="62" t="str">
        <f t="shared" si="2"/>
        <v/>
      </c>
      <c r="E29" s="62" t="str">
        <f>IF(L29="","",IF('Endeavor Budget Template'!$G$6="",'JV- Multiple Depts- CGA Use'!$E$10,'Endeavor Budget Template'!$G$6))</f>
        <v/>
      </c>
      <c r="F29" s="62" t="str">
        <f>IF(L29="","",TEXT(+'Endeavor Budget Template'!$H$6,0))</f>
        <v/>
      </c>
      <c r="G29" s="245">
        <v>7020</v>
      </c>
      <c r="H29" s="62" t="str">
        <f>IF(L29="","",TEXT(+'Endeavor Budget Template'!$I$6,0))</f>
        <v/>
      </c>
      <c r="I29" s="63"/>
      <c r="J29" s="63"/>
      <c r="K29" s="62" t="str">
        <f t="shared" si="3"/>
        <v/>
      </c>
      <c r="L29" s="207" t="str">
        <f>IF(SUMIFS('Endeavor Budget Template'!$L$86:$L$102,'Endeavor Budget Template'!$B$86:$B$102,'JV- Multiple Depts- CGA Use'!G29)=0,"",
SUMIFS('Endeavor Budget Template'!$L$86:$L$102,'Endeavor Budget Template'!$B$86:$B$102,'JV- Multiple Depts- CGA Use'!G29))</f>
        <v/>
      </c>
      <c r="M29" s="51" t="str">
        <f t="shared" si="4"/>
        <v/>
      </c>
      <c r="N29" s="61"/>
      <c r="O29" s="61"/>
      <c r="P29" s="176"/>
    </row>
    <row r="30" spans="1:16" x14ac:dyDescent="0.25">
      <c r="A30" s="53" t="s">
        <v>325</v>
      </c>
      <c r="B30" s="62" t="str">
        <f t="shared" si="0"/>
        <v/>
      </c>
      <c r="C30" s="62" t="str">
        <f t="shared" si="1"/>
        <v/>
      </c>
      <c r="D30" s="62" t="str">
        <f t="shared" si="2"/>
        <v/>
      </c>
      <c r="E30" s="62" t="str">
        <f>IF(L30="","",IF('Endeavor Budget Template'!$G$6="",'JV- Multiple Depts- CGA Use'!$E$10,'Endeavor Budget Template'!$G$6))</f>
        <v/>
      </c>
      <c r="F30" s="62" t="str">
        <f>IF(L30="","",TEXT(+'Endeavor Budget Template'!$H$6,0))</f>
        <v/>
      </c>
      <c r="G30" s="245">
        <v>7025</v>
      </c>
      <c r="H30" s="62" t="str">
        <f>IF(L30="","",TEXT(+'Endeavor Budget Template'!$I$6,0))</f>
        <v/>
      </c>
      <c r="I30" s="63"/>
      <c r="J30" s="63"/>
      <c r="K30" s="62" t="str">
        <f t="shared" si="3"/>
        <v/>
      </c>
      <c r="L30" s="207" t="str">
        <f>IF(SUMIFS('Endeavor Budget Template'!$L$78:$L$80,'Endeavor Budget Template'!$B$78:$B$80,'JV- Multiple Depts- CGA Use'!G30)=0,"",
SUMIFS('Endeavor Budget Template'!$L$78:$L$80,'Endeavor Budget Template'!$B$78:$B$80,'JV- Multiple Depts- CGA Use'!G30))</f>
        <v/>
      </c>
      <c r="M30" s="51" t="str">
        <f t="shared" si="4"/>
        <v/>
      </c>
      <c r="N30" s="61"/>
      <c r="O30" s="61"/>
      <c r="P30" s="176"/>
    </row>
    <row r="31" spans="1:16" x14ac:dyDescent="0.25">
      <c r="A31" s="53" t="s">
        <v>116</v>
      </c>
      <c r="B31" s="62" t="str">
        <f t="shared" si="0"/>
        <v/>
      </c>
      <c r="C31" s="62" t="str">
        <f t="shared" si="1"/>
        <v/>
      </c>
      <c r="D31" s="62" t="str">
        <f t="shared" si="2"/>
        <v/>
      </c>
      <c r="E31" s="62" t="str">
        <f>IF(L31="","",IF('Endeavor Budget Template'!$G$6="",'JV- Multiple Depts- CGA Use'!$E$10,'Endeavor Budget Template'!$G$6))</f>
        <v/>
      </c>
      <c r="F31" s="62" t="str">
        <f>IF(L31="","",TEXT(+'Endeavor Budget Template'!$H$6,0))</f>
        <v/>
      </c>
      <c r="G31" s="245">
        <v>7050</v>
      </c>
      <c r="H31" s="62" t="str">
        <f>IF(L31="","",TEXT(+'Endeavor Budget Template'!$I$6,0))</f>
        <v/>
      </c>
      <c r="I31" s="63"/>
      <c r="J31" s="63"/>
      <c r="K31" s="62" t="str">
        <f t="shared" si="3"/>
        <v/>
      </c>
      <c r="L31" s="207" t="str">
        <f>IF(SUMIFS('Endeavor Budget Template'!$L$86:$L$102,'Endeavor Budget Template'!$B$86:$B$102,'JV- Multiple Depts- CGA Use'!G31)=0,"",
SUMIFS('Endeavor Budget Template'!$L$86:$L$102,'Endeavor Budget Template'!$B$86:$B$102,'JV- Multiple Depts- CGA Use'!G31))</f>
        <v/>
      </c>
      <c r="M31" s="51" t="str">
        <f t="shared" si="4"/>
        <v/>
      </c>
      <c r="N31" s="61"/>
      <c r="O31" s="61"/>
      <c r="P31" s="176"/>
    </row>
    <row r="32" spans="1:16" x14ac:dyDescent="0.25">
      <c r="A32" s="53" t="s">
        <v>117</v>
      </c>
      <c r="B32" s="62" t="str">
        <f t="shared" si="0"/>
        <v/>
      </c>
      <c r="C32" s="62" t="str">
        <f t="shared" si="1"/>
        <v/>
      </c>
      <c r="D32" s="62" t="str">
        <f t="shared" si="2"/>
        <v/>
      </c>
      <c r="E32" s="62" t="str">
        <f>IF(L32="","",IF('Endeavor Budget Template'!$G$6="",'JV- Multiple Depts- CGA Use'!$E$10,'Endeavor Budget Template'!$G$6))</f>
        <v/>
      </c>
      <c r="F32" s="62" t="str">
        <f>IF(L32="","",TEXT(+'Endeavor Budget Template'!$H$6,0))</f>
        <v/>
      </c>
      <c r="G32" s="245">
        <v>7055</v>
      </c>
      <c r="H32" s="62" t="str">
        <f>IF(L32="","",TEXT(+'Endeavor Budget Template'!$I$6,0))</f>
        <v/>
      </c>
      <c r="I32" s="63"/>
      <c r="J32" s="63"/>
      <c r="K32" s="62" t="str">
        <f t="shared" si="3"/>
        <v/>
      </c>
      <c r="L32" s="207" t="str">
        <f>IF(SUMIFS('Endeavor Budget Template'!$L$86:$L$102,'Endeavor Budget Template'!$B$86:$B$102,'JV- Multiple Depts- CGA Use'!G32)=0,"",
SUMIFS('Endeavor Budget Template'!$L$86:$L$102,'Endeavor Budget Template'!$B$86:$B$102,'JV- Multiple Depts- CGA Use'!G32))</f>
        <v/>
      </c>
      <c r="M32" s="51" t="str">
        <f t="shared" si="4"/>
        <v/>
      </c>
      <c r="N32" s="61"/>
      <c r="O32" s="61"/>
      <c r="P32" s="176"/>
    </row>
    <row r="33" spans="1:16" x14ac:dyDescent="0.25">
      <c r="A33" s="53" t="s">
        <v>134</v>
      </c>
      <c r="B33" s="62" t="str">
        <f t="shared" si="0"/>
        <v/>
      </c>
      <c r="C33" s="62" t="str">
        <f t="shared" si="1"/>
        <v/>
      </c>
      <c r="D33" s="62" t="str">
        <f t="shared" si="2"/>
        <v/>
      </c>
      <c r="E33" s="62" t="str">
        <f>IF(L33="","",IF('Endeavor Budget Template'!$G$6="",'JV- Multiple Depts- CGA Use'!$E$10,'Endeavor Budget Template'!$G$6))</f>
        <v/>
      </c>
      <c r="F33" s="62" t="str">
        <f>IF(L33="","",TEXT(+'Endeavor Budget Template'!$H$6,0))</f>
        <v/>
      </c>
      <c r="G33" s="245">
        <v>7075</v>
      </c>
      <c r="H33" s="62" t="str">
        <f>IF(L33="","",TEXT(+'Endeavor Budget Template'!$I$6,0))</f>
        <v/>
      </c>
      <c r="I33" s="63"/>
      <c r="J33" s="63"/>
      <c r="K33" s="62" t="str">
        <f t="shared" si="3"/>
        <v/>
      </c>
      <c r="L33" s="207" t="str">
        <f>IF(SUMIFS('Endeavor Budget Template'!$L$105:$L$109,'Endeavor Budget Template'!$B$105:$B$109,'JV- Multiple Depts- CGA Use'!G33)=0,"",
SUMIFS('Endeavor Budget Template'!$L$105:$L$109,'Endeavor Budget Template'!$B$105:$B$109,'JV- Multiple Depts- CGA Use'!G33))</f>
        <v/>
      </c>
      <c r="M33" s="51" t="str">
        <f t="shared" si="4"/>
        <v/>
      </c>
      <c r="N33" s="61"/>
      <c r="O33" s="61"/>
      <c r="P33" s="176"/>
    </row>
    <row r="34" spans="1:16" x14ac:dyDescent="0.25">
      <c r="A34" s="53" t="s">
        <v>118</v>
      </c>
      <c r="B34" s="62" t="str">
        <f t="shared" si="0"/>
        <v/>
      </c>
      <c r="C34" s="62" t="str">
        <f t="shared" si="1"/>
        <v/>
      </c>
      <c r="D34" s="62" t="str">
        <f t="shared" si="2"/>
        <v/>
      </c>
      <c r="E34" s="62" t="str">
        <f>IF(L34="","",IF('Endeavor Budget Template'!$G$6="",'JV- Multiple Depts- CGA Use'!$E$10,'Endeavor Budget Template'!$G$6))</f>
        <v/>
      </c>
      <c r="F34" s="62" t="str">
        <f>IF(L34="","",TEXT(+'Endeavor Budget Template'!$H$6,0))</f>
        <v/>
      </c>
      <c r="G34" s="245">
        <v>7077</v>
      </c>
      <c r="H34" s="62" t="str">
        <f>IF(L34="","",TEXT(+'Endeavor Budget Template'!$I$6,0))</f>
        <v/>
      </c>
      <c r="I34" s="63"/>
      <c r="J34" s="63"/>
      <c r="K34" s="62" t="str">
        <f t="shared" si="3"/>
        <v/>
      </c>
      <c r="L34" s="207" t="str">
        <f>IF(SUMIFS('Endeavor Budget Template'!$L$86:$L$102,'Endeavor Budget Template'!$B$86:$B$102,'JV- Multiple Depts- CGA Use'!G34)=0,"",
SUMIFS('Endeavor Budget Template'!$L$86:$L$102,'Endeavor Budget Template'!$B$86:$B$102,'JV- Multiple Depts- CGA Use'!G34))</f>
        <v/>
      </c>
      <c r="M34" s="51" t="str">
        <f t="shared" si="4"/>
        <v/>
      </c>
      <c r="P34" s="176"/>
    </row>
    <row r="35" spans="1:16" x14ac:dyDescent="0.25">
      <c r="A35" s="53" t="s">
        <v>119</v>
      </c>
      <c r="B35" s="62" t="str">
        <f t="shared" si="0"/>
        <v/>
      </c>
      <c r="C35" s="62" t="str">
        <f t="shared" si="1"/>
        <v/>
      </c>
      <c r="D35" s="62" t="str">
        <f t="shared" si="2"/>
        <v/>
      </c>
      <c r="E35" s="62" t="str">
        <f>IF(L35="","",IF('Endeavor Budget Template'!$G$6="",'JV- Multiple Depts- CGA Use'!$E$10,'Endeavor Budget Template'!$G$6))</f>
        <v/>
      </c>
      <c r="F35" s="62" t="str">
        <f>IF(L35="","",TEXT(+'Endeavor Budget Template'!$H$6,0))</f>
        <v/>
      </c>
      <c r="G35" s="245">
        <v>7078</v>
      </c>
      <c r="H35" s="62" t="str">
        <f>IF(L35="","",TEXT(+'Endeavor Budget Template'!$I$6,0))</f>
        <v/>
      </c>
      <c r="I35" s="63"/>
      <c r="J35" s="63"/>
      <c r="K35" s="62" t="str">
        <f t="shared" si="3"/>
        <v/>
      </c>
      <c r="L35" s="207" t="str">
        <f>IF(SUMIFS('Endeavor Budget Template'!$L$86:$L$102,'Endeavor Budget Template'!$B$86:$B$102,'JV- Multiple Depts- CGA Use'!G35)=0,"",
SUMIFS('Endeavor Budget Template'!$L$86:$L$102,'Endeavor Budget Template'!$B$86:$B$102,'JV- Multiple Depts- CGA Use'!G35))</f>
        <v/>
      </c>
      <c r="M35" s="51" t="str">
        <f t="shared" si="4"/>
        <v/>
      </c>
      <c r="P35" s="176"/>
    </row>
    <row r="36" spans="1:16" x14ac:dyDescent="0.25">
      <c r="A36" s="53" t="s">
        <v>130</v>
      </c>
      <c r="B36" s="62" t="str">
        <f t="shared" si="0"/>
        <v/>
      </c>
      <c r="C36" s="62" t="str">
        <f t="shared" si="1"/>
        <v/>
      </c>
      <c r="D36" s="62" t="str">
        <f t="shared" si="2"/>
        <v/>
      </c>
      <c r="E36" s="62" t="str">
        <f>IF(L36="","",IF('Endeavor Budget Template'!$G$6="",'JV- Multiple Depts- CGA Use'!$E$10,'Endeavor Budget Template'!$G$6))</f>
        <v/>
      </c>
      <c r="F36" s="62" t="str">
        <f>IF(L36="","",TEXT(+'Endeavor Budget Template'!$H$6,0))</f>
        <v/>
      </c>
      <c r="G36" s="245">
        <v>7079</v>
      </c>
      <c r="H36" s="62" t="str">
        <f>IF(L36="","",TEXT(+'Endeavor Budget Template'!$I$6,0))</f>
        <v/>
      </c>
      <c r="I36" s="63"/>
      <c r="J36" s="63"/>
      <c r="K36" s="62" t="str">
        <f t="shared" si="3"/>
        <v/>
      </c>
      <c r="L36" s="207" t="str">
        <f>IF(SUMIFS('Endeavor Budget Template'!$L$105:$L$109,'Endeavor Budget Template'!$B$105:$B$109,'JV- Multiple Depts- CGA Use'!G36)=0,"",
SUMIFS('Endeavor Budget Template'!$L$105:$L$109,'Endeavor Budget Template'!$B$105:$B$109,'JV- Multiple Depts- CGA Use'!G36))</f>
        <v/>
      </c>
      <c r="M36" s="51" t="str">
        <f t="shared" si="4"/>
        <v/>
      </c>
      <c r="P36" s="176"/>
    </row>
    <row r="37" spans="1:16" x14ac:dyDescent="0.25">
      <c r="A37" s="53" t="s">
        <v>120</v>
      </c>
      <c r="B37" s="62" t="str">
        <f t="shared" si="0"/>
        <v/>
      </c>
      <c r="C37" s="62" t="str">
        <f t="shared" si="1"/>
        <v/>
      </c>
      <c r="D37" s="62" t="str">
        <f t="shared" si="2"/>
        <v/>
      </c>
      <c r="E37" s="62" t="str">
        <f>IF(L37="","",IF('Endeavor Budget Template'!$G$6="",'JV- Multiple Depts- CGA Use'!$E$10,'Endeavor Budget Template'!$G$6))</f>
        <v/>
      </c>
      <c r="F37" s="62" t="str">
        <f>IF(L37="","",TEXT(+'Endeavor Budget Template'!$H$6,0))</f>
        <v/>
      </c>
      <c r="G37" s="245">
        <v>7080</v>
      </c>
      <c r="H37" s="62" t="str">
        <f>IF(L37="","",TEXT(+'Endeavor Budget Template'!$I$6,0))</f>
        <v/>
      </c>
      <c r="I37" s="63"/>
      <c r="J37" s="63"/>
      <c r="K37" s="62" t="str">
        <f t="shared" si="3"/>
        <v/>
      </c>
      <c r="L37" s="207" t="str">
        <f>IF(SUMIFS('Endeavor Budget Template'!$L$86:$L$102,'Endeavor Budget Template'!$B$86:$B$102,'JV- Multiple Depts- CGA Use'!G37)=0,"",
SUMIFS('Endeavor Budget Template'!$L$86:$L$102,'Endeavor Budget Template'!$B$86:$B$102,'JV- Multiple Depts- CGA Use'!G37))</f>
        <v/>
      </c>
      <c r="M37" s="51" t="str">
        <f t="shared" si="4"/>
        <v/>
      </c>
      <c r="N37" s="61"/>
      <c r="O37" s="61"/>
      <c r="P37" s="176"/>
    </row>
    <row r="38" spans="1:16" x14ac:dyDescent="0.25">
      <c r="A38" s="53" t="s">
        <v>45</v>
      </c>
      <c r="B38" s="62" t="str">
        <f t="shared" si="0"/>
        <v/>
      </c>
      <c r="C38" s="62" t="str">
        <f t="shared" si="1"/>
        <v/>
      </c>
      <c r="D38" s="62" t="str">
        <f t="shared" si="2"/>
        <v/>
      </c>
      <c r="E38" s="62" t="str">
        <f>IF(L38="","",IF('Endeavor Budget Template'!$G$6="",'JV- Multiple Depts- CGA Use'!$E$10,'Endeavor Budget Template'!$G$6))</f>
        <v/>
      </c>
      <c r="F38" s="62" t="str">
        <f>IF(L38="","",TEXT(+'Endeavor Budget Template'!$H$6,0))</f>
        <v/>
      </c>
      <c r="G38" s="245">
        <v>7085</v>
      </c>
      <c r="H38" s="62" t="str">
        <f>IF(L38="","",TEXT(+'Endeavor Budget Template'!$I$6,0))</f>
        <v/>
      </c>
      <c r="I38" s="63"/>
      <c r="J38" s="63"/>
      <c r="K38" s="62" t="str">
        <f t="shared" si="3"/>
        <v/>
      </c>
      <c r="L38" s="207" t="str">
        <f>IF(SUMIFS('Endeavor Budget Template'!$L$86:$L$102,'Endeavor Budget Template'!$B$86:$B$102,'JV- Multiple Depts- CGA Use'!G38)=0,"",
SUMIFS('Endeavor Budget Template'!$L$86:$L$102,'Endeavor Budget Template'!$B$86:$B$102,'JV- Multiple Depts- CGA Use'!G38))</f>
        <v/>
      </c>
      <c r="M38" s="51" t="str">
        <f t="shared" si="4"/>
        <v/>
      </c>
      <c r="N38" s="61"/>
      <c r="O38" s="61"/>
      <c r="P38" s="176"/>
    </row>
    <row r="39" spans="1:16" x14ac:dyDescent="0.25">
      <c r="A39" s="53" t="s">
        <v>121</v>
      </c>
      <c r="B39" s="62" t="str">
        <f t="shared" si="0"/>
        <v/>
      </c>
      <c r="C39" s="62" t="str">
        <f t="shared" si="1"/>
        <v/>
      </c>
      <c r="D39" s="62" t="str">
        <f t="shared" si="2"/>
        <v/>
      </c>
      <c r="E39" s="62" t="str">
        <f>IF(L39="","",IF('Endeavor Budget Template'!$G$6="",'JV- Multiple Depts- CGA Use'!$E$10,'Endeavor Budget Template'!$G$6))</f>
        <v/>
      </c>
      <c r="F39" s="62" t="str">
        <f>IF(L39="","",TEXT(+'Endeavor Budget Template'!$H$6,0))</f>
        <v/>
      </c>
      <c r="G39" s="245">
        <v>7090</v>
      </c>
      <c r="H39" s="62" t="str">
        <f>IF(L39="","",TEXT(+'Endeavor Budget Template'!$I$6,0))</f>
        <v/>
      </c>
      <c r="I39" s="63"/>
      <c r="J39" s="63"/>
      <c r="K39" s="62" t="str">
        <f t="shared" si="3"/>
        <v/>
      </c>
      <c r="L39" s="207" t="str">
        <f>IF(SUMIFS('Endeavor Budget Template'!$L$86:$L$102,'Endeavor Budget Template'!$B$86:$B$102,'JV- Multiple Depts- CGA Use'!G39)=0,"",
SUMIFS('Endeavor Budget Template'!$L$86:$L$102,'Endeavor Budget Template'!$B$86:$B$102,'JV- Multiple Depts- CGA Use'!G39))</f>
        <v/>
      </c>
      <c r="M39" s="51" t="str">
        <f t="shared" si="4"/>
        <v/>
      </c>
      <c r="N39" s="61"/>
      <c r="O39" s="61"/>
      <c r="P39" s="176"/>
    </row>
    <row r="40" spans="1:16" x14ac:dyDescent="0.25">
      <c r="A40" s="53" t="s">
        <v>122</v>
      </c>
      <c r="B40" s="62" t="str">
        <f t="shared" si="0"/>
        <v/>
      </c>
      <c r="C40" s="62" t="str">
        <f t="shared" si="1"/>
        <v/>
      </c>
      <c r="D40" s="62" t="str">
        <f t="shared" si="2"/>
        <v/>
      </c>
      <c r="E40" s="62" t="str">
        <f>IF(L40="","",IF('Endeavor Budget Template'!$G$6="",'JV- Multiple Depts- CGA Use'!$E$10,'Endeavor Budget Template'!$G$6))</f>
        <v/>
      </c>
      <c r="F40" s="62" t="str">
        <f>IF(L40="","",TEXT(+'Endeavor Budget Template'!$H$6,0))</f>
        <v/>
      </c>
      <c r="G40" s="245">
        <v>7100</v>
      </c>
      <c r="H40" s="62" t="str">
        <f>IF(L40="","",TEXT(+'Endeavor Budget Template'!$I$6,0))</f>
        <v/>
      </c>
      <c r="I40" s="63"/>
      <c r="J40" s="63"/>
      <c r="K40" s="62" t="str">
        <f t="shared" si="3"/>
        <v/>
      </c>
      <c r="L40" s="207" t="str">
        <f>IF(SUMIFS('Endeavor Budget Template'!$L$86:$L$102,'Endeavor Budget Template'!$B$86:$B$102,'JV- Multiple Depts- CGA Use'!G40)=0,"",
SUMIFS('Endeavor Budget Template'!$L$86:$L$102,'Endeavor Budget Template'!$B$86:$B$102,'JV- Multiple Depts- CGA Use'!G40))</f>
        <v/>
      </c>
      <c r="M40" s="51" t="str">
        <f t="shared" si="4"/>
        <v/>
      </c>
      <c r="N40" s="61"/>
      <c r="O40" s="61"/>
      <c r="P40" s="176"/>
    </row>
    <row r="41" spans="1:16" x14ac:dyDescent="0.25">
      <c r="A41" s="53" t="s">
        <v>123</v>
      </c>
      <c r="B41" s="62" t="str">
        <f t="shared" si="0"/>
        <v/>
      </c>
      <c r="C41" s="62" t="str">
        <f t="shared" si="1"/>
        <v/>
      </c>
      <c r="D41" s="62" t="str">
        <f t="shared" si="2"/>
        <v/>
      </c>
      <c r="E41" s="62" t="str">
        <f>IF(L41="","",IF('Endeavor Budget Template'!$G$6="",'JV- Multiple Depts- CGA Use'!$E$10,'Endeavor Budget Template'!$G$6))</f>
        <v/>
      </c>
      <c r="F41" s="62" t="str">
        <f>IF(L41="","",TEXT(+'Endeavor Budget Template'!$H$6,0))</f>
        <v/>
      </c>
      <c r="G41" s="245">
        <v>7105</v>
      </c>
      <c r="H41" s="62" t="str">
        <f>IF(L41="","",TEXT(+'Endeavor Budget Template'!$I$6,0))</f>
        <v/>
      </c>
      <c r="I41" s="63"/>
      <c r="J41" s="63"/>
      <c r="K41" s="62" t="str">
        <f t="shared" si="3"/>
        <v/>
      </c>
      <c r="L41" s="207" t="str">
        <f>IF(SUMIFS('Endeavor Budget Template'!$L$86:$L$102,'Endeavor Budget Template'!$B$86:$B$102,'JV- Multiple Depts- CGA Use'!G41)=0,"",
SUMIFS('Endeavor Budget Template'!$L$86:$L$102,'Endeavor Budget Template'!$B$86:$B$102,'JV- Multiple Depts- CGA Use'!G41))</f>
        <v/>
      </c>
      <c r="M41" s="51" t="str">
        <f t="shared" si="4"/>
        <v/>
      </c>
      <c r="N41" s="61"/>
      <c r="O41" s="61"/>
      <c r="P41" s="176"/>
    </row>
    <row r="42" spans="1:16" x14ac:dyDescent="0.25">
      <c r="A42" s="53" t="s">
        <v>124</v>
      </c>
      <c r="B42" s="62" t="str">
        <f t="shared" si="0"/>
        <v/>
      </c>
      <c r="C42" s="62" t="str">
        <f t="shared" si="1"/>
        <v/>
      </c>
      <c r="D42" s="62" t="str">
        <f t="shared" si="2"/>
        <v/>
      </c>
      <c r="E42" s="62" t="str">
        <f>IF(L42="","",IF('Endeavor Budget Template'!$G$6="",'JV- Multiple Depts- CGA Use'!$E$10,'Endeavor Budget Template'!$G$6))</f>
        <v/>
      </c>
      <c r="F42" s="62" t="str">
        <f>IF(L42="","",TEXT(+'Endeavor Budget Template'!$H$6,0))</f>
        <v/>
      </c>
      <c r="G42" s="245">
        <v>7110</v>
      </c>
      <c r="H42" s="62" t="str">
        <f>IF(L42="","",TEXT(+'Endeavor Budget Template'!$I$6,0))</f>
        <v/>
      </c>
      <c r="I42" s="63"/>
      <c r="J42" s="63"/>
      <c r="K42" s="62" t="str">
        <f t="shared" si="3"/>
        <v/>
      </c>
      <c r="L42" s="207" t="str">
        <f>IF(SUMIFS('Endeavor Budget Template'!$L$86:$L$102,'Endeavor Budget Template'!$B$86:$B$102,'JV- Multiple Depts- CGA Use'!G42)=0,"",
SUMIFS('Endeavor Budget Template'!$L$86:$L$102,'Endeavor Budget Template'!$B$86:$B$102,'JV- Multiple Depts- CGA Use'!G42))</f>
        <v/>
      </c>
      <c r="M42" s="51" t="str">
        <f t="shared" si="4"/>
        <v/>
      </c>
      <c r="N42" s="61"/>
      <c r="O42" s="61"/>
      <c r="P42" s="176"/>
    </row>
    <row r="43" spans="1:16" x14ac:dyDescent="0.25">
      <c r="A43" s="53" t="s">
        <v>125</v>
      </c>
      <c r="B43" s="62" t="str">
        <f t="shared" si="0"/>
        <v/>
      </c>
      <c r="C43" s="62" t="str">
        <f t="shared" si="1"/>
        <v/>
      </c>
      <c r="D43" s="62" t="str">
        <f t="shared" si="2"/>
        <v/>
      </c>
      <c r="E43" s="62" t="str">
        <f>IF(L43="","",IF('Endeavor Budget Template'!$G$6="",'JV- Multiple Depts- CGA Use'!$E$10,'Endeavor Budget Template'!$G$6))</f>
        <v/>
      </c>
      <c r="F43" s="62" t="str">
        <f>IF(L43="","",TEXT(+'Endeavor Budget Template'!$H$6,0))</f>
        <v/>
      </c>
      <c r="G43" s="245">
        <v>7115</v>
      </c>
      <c r="H43" s="62" t="str">
        <f>IF(L43="","",TEXT(+'Endeavor Budget Template'!$I$6,0))</f>
        <v/>
      </c>
      <c r="I43" s="63"/>
      <c r="J43" s="63"/>
      <c r="K43" s="62" t="str">
        <f t="shared" si="3"/>
        <v/>
      </c>
      <c r="L43" s="207" t="str">
        <f>IF(SUMIFS('Endeavor Budget Template'!$L$86:$L$102,'Endeavor Budget Template'!$B$86:$B$102,'JV- Multiple Depts- CGA Use'!G43)=0,"",
SUMIFS('Endeavor Budget Template'!$L$86:$L$102,'Endeavor Budget Template'!$B$86:$B$102,'JV- Multiple Depts- CGA Use'!G43))</f>
        <v/>
      </c>
      <c r="M43" s="51" t="str">
        <f t="shared" si="4"/>
        <v/>
      </c>
      <c r="N43" s="61"/>
      <c r="O43" s="61"/>
      <c r="P43" s="176"/>
    </row>
    <row r="44" spans="1:16" x14ac:dyDescent="0.25">
      <c r="A44" s="53" t="s">
        <v>37</v>
      </c>
      <c r="B44" s="62" t="str">
        <f t="shared" si="0"/>
        <v/>
      </c>
      <c r="C44" s="62" t="str">
        <f t="shared" si="1"/>
        <v/>
      </c>
      <c r="D44" s="62" t="str">
        <f t="shared" si="2"/>
        <v/>
      </c>
      <c r="E44" s="62" t="str">
        <f>IF(L44="","",IF('Endeavor Budget Template'!$G$6="",'JV- Multiple Depts- CGA Use'!$E$10,'Endeavor Budget Template'!$G$6))</f>
        <v/>
      </c>
      <c r="F44" s="62" t="str">
        <f>IF(L44="","",TEXT(+'Endeavor Budget Template'!$H$6,0))</f>
        <v/>
      </c>
      <c r="G44" s="245" t="s">
        <v>105</v>
      </c>
      <c r="H44" s="62" t="str">
        <f>IF(L44="","",TEXT(+'Endeavor Budget Template'!$I$6,0))</f>
        <v/>
      </c>
      <c r="I44" s="63"/>
      <c r="J44" s="63"/>
      <c r="K44" s="62" t="str">
        <f t="shared" si="3"/>
        <v/>
      </c>
      <c r="L44" s="207" t="str">
        <f>IF(SUMIFS('Endeavor Budget Template'!$L$94:$L$98,'Endeavor Budget Template'!$B$94:$B$98,'JV- Multiple Depts- CGA Use'!G44)=0,"",
SUMIFS('Endeavor Budget Template'!$L$94:$L$98,'Endeavor Budget Template'!$B$94:$B$98,'JV- Multiple Depts- CGA Use'!G44))</f>
        <v/>
      </c>
      <c r="M44" s="51" t="str">
        <f t="shared" si="4"/>
        <v/>
      </c>
      <c r="N44" s="61"/>
      <c r="O44" s="61"/>
      <c r="P44" s="176"/>
    </row>
    <row r="45" spans="1:16" x14ac:dyDescent="0.25">
      <c r="A45" s="53" t="s">
        <v>126</v>
      </c>
      <c r="B45" s="62" t="str">
        <f t="shared" si="0"/>
        <v/>
      </c>
      <c r="C45" s="62" t="str">
        <f t="shared" si="1"/>
        <v/>
      </c>
      <c r="D45" s="62" t="str">
        <f t="shared" si="2"/>
        <v/>
      </c>
      <c r="E45" s="62" t="str">
        <f>IF(L45="","",IF('Endeavor Budget Template'!$G$6="",'JV- Multiple Depts- CGA Use'!$E$10,'Endeavor Budget Template'!$G$6))</f>
        <v/>
      </c>
      <c r="F45" s="62" t="str">
        <f>IF(L45="","",TEXT(+'Endeavor Budget Template'!$H$6,0))</f>
        <v/>
      </c>
      <c r="G45" s="245">
        <v>7400</v>
      </c>
      <c r="H45" s="62" t="str">
        <f>IF(L45="","",TEXT(+'Endeavor Budget Template'!$I$6,0))</f>
        <v/>
      </c>
      <c r="I45" s="63"/>
      <c r="J45" s="63"/>
      <c r="K45" s="62" t="str">
        <f t="shared" si="3"/>
        <v/>
      </c>
      <c r="L45" s="207" t="str">
        <f>IF(SUMIFS('Endeavor Budget Template'!$L$76:$L$78,'Endeavor Budget Template'!$B$76:$B$78,'JV- Multiple Depts- CGA Use'!G45)=0,"",
SUMIFS('Endeavor Budget Template'!$L$76:$L$78,'Endeavor Budget Template'!$B$76:$B$78,'JV- Multiple Depts- CGA Use'!G45))</f>
        <v/>
      </c>
      <c r="M45" s="51" t="str">
        <f t="shared" si="4"/>
        <v/>
      </c>
      <c r="N45" s="61"/>
      <c r="O45" s="61"/>
      <c r="P45" s="176"/>
    </row>
    <row r="46" spans="1:16" x14ac:dyDescent="0.25">
      <c r="A46" s="53" t="s">
        <v>129</v>
      </c>
      <c r="B46" s="62" t="str">
        <f t="shared" si="0"/>
        <v/>
      </c>
      <c r="C46" s="62" t="str">
        <f t="shared" si="1"/>
        <v/>
      </c>
      <c r="D46" s="62" t="str">
        <f t="shared" si="2"/>
        <v/>
      </c>
      <c r="E46" s="62" t="str">
        <f>IF(L46="","",IF('Endeavor Budget Template'!$G$6="",'JV- Multiple Depts- CGA Use'!$E$10,'Endeavor Budget Template'!$G$6))</f>
        <v/>
      </c>
      <c r="F46" s="62" t="str">
        <f>IF(L46="","",TEXT(+'Endeavor Budget Template'!$H$6,0))</f>
        <v/>
      </c>
      <c r="G46" s="235" t="s">
        <v>282</v>
      </c>
      <c r="H46" s="62" t="str">
        <f>IF(L46="","",TEXT(+'Endeavor Budget Template'!$I$6,0))</f>
        <v/>
      </c>
      <c r="I46" s="63"/>
      <c r="J46" s="63"/>
      <c r="K46" s="62" t="str">
        <f t="shared" si="3"/>
        <v/>
      </c>
      <c r="L46" s="259" t="str">
        <f>IF(SUMIFS('Endeavor Budget Template'!$L$75:$L$120,'Endeavor Budget Template'!$C$75:$C$120,"Total F&amp;A Requested")=0,"",
SUMIFS('Endeavor Budget Template'!$L$75:$L$120,'Endeavor Budget Template'!$C$75:$C$120,"Total F&amp;A Requested"))</f>
        <v/>
      </c>
      <c r="M46" s="55" t="str">
        <f t="shared" si="4"/>
        <v/>
      </c>
      <c r="N46" s="61"/>
      <c r="O46" s="61"/>
      <c r="P46" s="176"/>
    </row>
    <row r="47" spans="1:16" x14ac:dyDescent="0.25">
      <c r="I47" s="61"/>
      <c r="J47" s="61"/>
      <c r="L47" s="64">
        <f>SUM(L12:L46)</f>
        <v>0</v>
      </c>
      <c r="M47" s="65" t="s">
        <v>71</v>
      </c>
      <c r="N47" s="61"/>
      <c r="O47" s="61"/>
    </row>
    <row r="48" spans="1:16" x14ac:dyDescent="0.25">
      <c r="I48" s="61"/>
      <c r="J48" s="61"/>
    </row>
    <row r="49" spans="1:16" x14ac:dyDescent="0.25">
      <c r="B49" s="61"/>
      <c r="C49" s="61"/>
      <c r="D49" s="61"/>
      <c r="E49" s="61"/>
      <c r="H49" s="61"/>
      <c r="I49" s="61"/>
      <c r="J49" s="61"/>
      <c r="K49" s="61"/>
    </row>
    <row r="50" spans="1:16" x14ac:dyDescent="0.25">
      <c r="A50" s="50" t="s">
        <v>69</v>
      </c>
      <c r="B50" s="61"/>
      <c r="C50" s="61"/>
      <c r="D50" s="59" t="s">
        <v>82</v>
      </c>
      <c r="E50" s="397"/>
      <c r="F50" s="61"/>
      <c r="G50" s="61"/>
      <c r="H50" s="61"/>
      <c r="I50" s="61"/>
      <c r="J50" s="61"/>
      <c r="K50" s="61"/>
      <c r="M50" s="61"/>
      <c r="N50" s="61"/>
      <c r="O50" s="61"/>
    </row>
    <row r="51" spans="1:16" x14ac:dyDescent="0.25">
      <c r="A51" s="160" t="s">
        <v>173</v>
      </c>
      <c r="B51" s="161" t="s">
        <v>67</v>
      </c>
      <c r="C51" s="161" t="s">
        <v>66</v>
      </c>
      <c r="D51" s="161" t="s">
        <v>65</v>
      </c>
      <c r="E51" s="161" t="s">
        <v>64</v>
      </c>
      <c r="F51" s="161" t="s">
        <v>63</v>
      </c>
      <c r="G51" s="161" t="s">
        <v>62</v>
      </c>
      <c r="H51" s="161" t="s">
        <v>61</v>
      </c>
      <c r="I51" s="161" t="s">
        <v>60</v>
      </c>
      <c r="J51" s="161" t="s">
        <v>59</v>
      </c>
      <c r="K51" s="161" t="s">
        <v>58</v>
      </c>
      <c r="L51" s="162" t="s">
        <v>57</v>
      </c>
      <c r="M51" s="161" t="s">
        <v>56</v>
      </c>
      <c r="N51" s="161" t="s">
        <v>55</v>
      </c>
      <c r="O51" s="65"/>
    </row>
    <row r="52" spans="1:16" x14ac:dyDescent="0.25">
      <c r="A52" s="53" t="s">
        <v>114</v>
      </c>
      <c r="B52" s="62" t="str">
        <f t="shared" ref="B52:B54" si="5">IF(L52="","","05")</f>
        <v/>
      </c>
      <c r="C52" s="62" t="str">
        <f t="shared" ref="C52:C54" si="6">IF(L52="","","BD01")</f>
        <v/>
      </c>
      <c r="D52" s="62" t="str">
        <f t="shared" ref="D52:D54" si="7">IF(L52="","","A")</f>
        <v/>
      </c>
      <c r="E52" s="62" t="str">
        <f>IF(L52="","",IF('Endeavor Budget Template'!$G$6="",'JV- Multiple Depts- CGA Use'!$E$50,'Endeavor Budget Template'!$G$6))</f>
        <v/>
      </c>
      <c r="F52" s="62" t="str">
        <f>IF(L52="","",TEXT(+'Endeavor Budget Template'!$H$6,0))</f>
        <v/>
      </c>
      <c r="G52" s="176">
        <v>7025</v>
      </c>
      <c r="H52" s="62" t="str">
        <f>IF(L52="","",TEXT(+'Endeavor Budget Template'!$I$6,0))</f>
        <v/>
      </c>
      <c r="I52" s="63"/>
      <c r="J52" s="63"/>
      <c r="K52" s="62" t="str">
        <f t="shared" ref="K52:K54" si="8">IF(L52="","","+")</f>
        <v/>
      </c>
      <c r="L52" s="207" t="str">
        <f>IF(SUMIFS('Endeavor Budget Template'!$L$81:$L$85,'Endeavor Budget Template'!$B$81:$B$85,'JV- Multiple Depts- CGA Use'!G52)=0,"",
SUMIFS('Endeavor Budget Template'!$L$81:$L$85,'Endeavor Budget Template'!$B$81:$B$85,'JV- Multiple Depts- CGA Use'!G52))</f>
        <v/>
      </c>
      <c r="M52" s="51" t="str">
        <f>IF(L52="","",$B$8)</f>
        <v/>
      </c>
      <c r="N52" s="61"/>
      <c r="O52" s="61"/>
      <c r="P52" s="209"/>
    </row>
    <row r="53" spans="1:16" x14ac:dyDescent="0.25">
      <c r="A53" s="53" t="s">
        <v>116</v>
      </c>
      <c r="B53" s="62" t="str">
        <f t="shared" si="5"/>
        <v/>
      </c>
      <c r="C53" s="62" t="str">
        <f t="shared" si="6"/>
        <v/>
      </c>
      <c r="D53" s="62" t="str">
        <f t="shared" si="7"/>
        <v/>
      </c>
      <c r="E53" s="62" t="str">
        <f>IF(L53="","",IF('Endeavor Budget Template'!$G$6="",'JV- Multiple Depts- CGA Use'!$E$50,'Endeavor Budget Template'!$G$6))</f>
        <v/>
      </c>
      <c r="F53" s="62" t="str">
        <f>IF(L53="","",TEXT(+'Endeavor Budget Template'!$H$6,0))</f>
        <v/>
      </c>
      <c r="G53" s="176">
        <v>7050</v>
      </c>
      <c r="H53" s="62" t="str">
        <f>IF(L53="","",TEXT(+'Endeavor Budget Template'!$I$6,0))</f>
        <v/>
      </c>
      <c r="I53" s="63"/>
      <c r="J53" s="63"/>
      <c r="K53" s="62" t="str">
        <f t="shared" si="8"/>
        <v/>
      </c>
      <c r="L53" s="207" t="str">
        <f>IF(SUMIFS('Endeavor Budget Template'!$L$81:$L$85,'Endeavor Budget Template'!$B$81:$B$85,'JV- Multiple Depts- CGA Use'!G53)=0,"",
SUMIFS('Endeavor Budget Template'!$L$81:$L$85,'Endeavor Budget Template'!$B$81:$B$85,'JV- Multiple Depts- CGA Use'!G53))</f>
        <v/>
      </c>
      <c r="M53" s="51" t="str">
        <f>IF(L53="","",$B$8)</f>
        <v/>
      </c>
      <c r="P53" s="209"/>
    </row>
    <row r="54" spans="1:16" x14ac:dyDescent="0.25">
      <c r="A54" s="53" t="s">
        <v>37</v>
      </c>
      <c r="B54" s="62" t="str">
        <f t="shared" si="5"/>
        <v/>
      </c>
      <c r="C54" s="62" t="str">
        <f t="shared" si="6"/>
        <v/>
      </c>
      <c r="D54" s="62" t="str">
        <f t="shared" si="7"/>
        <v/>
      </c>
      <c r="E54" s="62" t="str">
        <f>IF(L54="","",IF('Endeavor Budget Template'!$G$6="",'JV- Multiple Depts- CGA Use'!$E$50,'Endeavor Budget Template'!$G$6))</f>
        <v/>
      </c>
      <c r="F54" s="62" t="str">
        <f>IF(L54="","",TEXT(+'Endeavor Budget Template'!$H$6,0))</f>
        <v/>
      </c>
      <c r="G54" s="176">
        <v>7300</v>
      </c>
      <c r="H54" s="62" t="str">
        <f>IF(L54="","",TEXT(+'Endeavor Budget Template'!$I$6,0))</f>
        <v/>
      </c>
      <c r="I54" s="63"/>
      <c r="J54" s="63"/>
      <c r="K54" s="62" t="str">
        <f t="shared" si="8"/>
        <v/>
      </c>
      <c r="L54" s="259" t="str">
        <f>IF(SUMIFS('Endeavor Budget Template'!$L$81:$L$85,'Endeavor Budget Template'!$B$81:$B$85,'JV- Multiple Depts- CGA Use'!G54)=0,"",
SUMIFS('Endeavor Budget Template'!$L$81:$L$85,'Endeavor Budget Template'!$B$81:$B$85,'JV- Multiple Depts- CGA Use'!G54))</f>
        <v/>
      </c>
      <c r="M54" s="55" t="str">
        <f>IF(L54="","",$B$8)</f>
        <v/>
      </c>
      <c r="P54" s="209"/>
    </row>
    <row r="55" spans="1:16" x14ac:dyDescent="0.25">
      <c r="A55" s="53"/>
      <c r="B55" s="62"/>
      <c r="C55" s="62"/>
      <c r="D55" s="62"/>
      <c r="E55" s="62"/>
      <c r="F55" s="62"/>
      <c r="G55" s="62"/>
      <c r="H55" s="62"/>
      <c r="I55" s="63"/>
      <c r="J55" s="63"/>
      <c r="K55" s="62"/>
      <c r="L55" s="64">
        <f>SUM(L52:L54)</f>
        <v>0</v>
      </c>
      <c r="M55" s="65" t="s">
        <v>71</v>
      </c>
    </row>
    <row r="56" spans="1:16" x14ac:dyDescent="0.25">
      <c r="A56" s="53"/>
      <c r="B56" s="62"/>
      <c r="C56" s="62"/>
      <c r="D56" s="62"/>
      <c r="E56" s="62"/>
      <c r="F56" s="62"/>
      <c r="G56" s="62"/>
      <c r="H56" s="62"/>
      <c r="I56" s="63"/>
      <c r="J56" s="63"/>
      <c r="K56" s="62"/>
    </row>
    <row r="57" spans="1:16" x14ac:dyDescent="0.25">
      <c r="A57" s="53"/>
      <c r="B57" s="62"/>
      <c r="C57" s="62"/>
      <c r="D57" s="62"/>
      <c r="E57" s="62"/>
      <c r="F57" s="62"/>
      <c r="G57" s="62"/>
      <c r="H57" s="62"/>
      <c r="I57" s="63"/>
      <c r="J57" s="63"/>
      <c r="K57" s="62"/>
    </row>
    <row r="58" spans="1:16" x14ac:dyDescent="0.25">
      <c r="A58" s="50" t="s">
        <v>68</v>
      </c>
      <c r="B58" s="61"/>
      <c r="C58" s="61"/>
      <c r="D58" s="59" t="s">
        <v>82</v>
      </c>
      <c r="E58" s="397"/>
      <c r="F58" s="61"/>
      <c r="G58" s="61"/>
      <c r="H58" s="61"/>
      <c r="I58" s="61"/>
      <c r="J58" s="61"/>
      <c r="K58" s="61"/>
      <c r="M58" s="61"/>
      <c r="N58" s="61"/>
      <c r="O58" s="61"/>
    </row>
    <row r="59" spans="1:16" x14ac:dyDescent="0.25">
      <c r="A59" s="160" t="s">
        <v>173</v>
      </c>
      <c r="B59" s="161" t="s">
        <v>67</v>
      </c>
      <c r="C59" s="161" t="s">
        <v>66</v>
      </c>
      <c r="D59" s="161" t="s">
        <v>65</v>
      </c>
      <c r="E59" s="161" t="s">
        <v>64</v>
      </c>
      <c r="F59" s="161" t="s">
        <v>63</v>
      </c>
      <c r="G59" s="161" t="s">
        <v>62</v>
      </c>
      <c r="H59" s="161" t="s">
        <v>61</v>
      </c>
      <c r="I59" s="161" t="s">
        <v>60</v>
      </c>
      <c r="J59" s="161" t="s">
        <v>59</v>
      </c>
      <c r="K59" s="161" t="s">
        <v>58</v>
      </c>
      <c r="L59" s="162" t="s">
        <v>57</v>
      </c>
      <c r="M59" s="161" t="s">
        <v>56</v>
      </c>
      <c r="N59" s="161" t="s">
        <v>55</v>
      </c>
      <c r="O59" s="65"/>
    </row>
    <row r="60" spans="1:16" x14ac:dyDescent="0.25">
      <c r="A60" s="53" t="s">
        <v>127</v>
      </c>
      <c r="B60" s="62" t="str">
        <f t="shared" ref="B60" si="9">IF(L60="","","05")</f>
        <v/>
      </c>
      <c r="C60" s="62" t="str">
        <f t="shared" ref="C60" si="10">IF(L60="","","BD01")</f>
        <v/>
      </c>
      <c r="D60" s="62" t="str">
        <f t="shared" ref="D60" si="11">IF(L60="","","A")</f>
        <v/>
      </c>
      <c r="E60" s="62" t="str">
        <f>IF(L60="","",IF('Endeavor Budget Template'!$G$6="",'JV- Multiple Depts- CGA Use'!$E$58,'Endeavor Budget Template'!$G$6))</f>
        <v/>
      </c>
      <c r="F60" s="62" t="str">
        <f>IF(L60="","",TEXT(+'Endeavor Budget Template'!$H$6,0))</f>
        <v/>
      </c>
      <c r="G60" s="176" t="str">
        <f>IF('JV Input (don''t change)'!H55=0,"",'JV Input (don''t change)'!I52)</f>
        <v/>
      </c>
      <c r="H60" s="62" t="str">
        <f>IF(L60="","",TEXT(+'Endeavor Budget Template'!$I$6,0))</f>
        <v/>
      </c>
      <c r="I60" s="63"/>
      <c r="J60" s="63"/>
      <c r="K60" s="62" t="str">
        <f t="shared" ref="K60" si="12">IF(L60="","","+")</f>
        <v/>
      </c>
      <c r="L60" s="260" t="str">
        <f>IF(SUMIFS('Endeavor Budget Template'!$L$94:$L$97,'Endeavor Budget Template'!$B$94:$B$97,'JV- Multiple Depts- CGA Use'!G60)=0,"",
SUMIFS('Endeavor Budget Template'!$L$94:$L$97,'Endeavor Budget Template'!$B$94:$B$97,'JV- Multiple Depts- CGA Use'!G60))</f>
        <v/>
      </c>
      <c r="M60" s="55" t="str">
        <f>IF(L60="","",$B$8)</f>
        <v/>
      </c>
      <c r="N60" s="61"/>
      <c r="O60" s="61"/>
      <c r="P60" s="208"/>
    </row>
    <row r="61" spans="1:16" x14ac:dyDescent="0.25">
      <c r="L61" s="64">
        <f>SUM(L60)</f>
        <v>0</v>
      </c>
      <c r="M61" s="65" t="s">
        <v>71</v>
      </c>
      <c r="P61" s="208"/>
    </row>
    <row r="63" spans="1:16" x14ac:dyDescent="0.25">
      <c r="L63" s="210">
        <f>L47+L55+L61</f>
        <v>0</v>
      </c>
      <c r="M63" s="212" t="s">
        <v>253</v>
      </c>
    </row>
    <row r="64" spans="1:16" ht="14.45" customHeight="1" x14ac:dyDescent="0.25">
      <c r="L64" s="194" t="str">
        <f>IF(L63='Endeavor Budget Template'!L120,"Ok","Need Review")</f>
        <v>Ok</v>
      </c>
      <c r="M64" s="195" t="s">
        <v>303</v>
      </c>
      <c r="O64" s="189"/>
      <c r="P64" s="190" t="s">
        <v>183</v>
      </c>
    </row>
    <row r="65" spans="1:16" x14ac:dyDescent="0.25">
      <c r="N65" s="189"/>
      <c r="O65" s="189"/>
      <c r="P65" s="189"/>
    </row>
    <row r="66" spans="1:16" s="257" customFormat="1" ht="15.75" thickBot="1" x14ac:dyDescent="0.3">
      <c r="L66" s="256"/>
      <c r="P66" s="258"/>
    </row>
    <row r="67" spans="1:16" ht="15.75" thickTop="1" x14ac:dyDescent="0.25"/>
    <row r="68" spans="1:16" x14ac:dyDescent="0.25">
      <c r="A68" s="398" t="s">
        <v>304</v>
      </c>
      <c r="B68" s="399"/>
      <c r="C68" s="400"/>
      <c r="D68" s="400"/>
      <c r="E68" s="401"/>
      <c r="P68" s="51"/>
    </row>
    <row r="69" spans="1:16" x14ac:dyDescent="0.25">
      <c r="A69" s="252" t="s">
        <v>286</v>
      </c>
      <c r="B69" s="402">
        <f>'Endeavor Budget Template'!M$13</f>
        <v>0</v>
      </c>
      <c r="C69" s="403"/>
      <c r="E69" s="253"/>
      <c r="P69" s="509"/>
    </row>
    <row r="70" spans="1:16" x14ac:dyDescent="0.25">
      <c r="A70" s="252" t="s">
        <v>287</v>
      </c>
      <c r="B70" s="402">
        <f>'Endeavor Budget Template'!M$15</f>
        <v>0</v>
      </c>
      <c r="C70" s="403"/>
      <c r="E70" s="253"/>
      <c r="P70" s="509"/>
    </row>
    <row r="71" spans="1:16" x14ac:dyDescent="0.25">
      <c r="A71" s="252" t="s">
        <v>288</v>
      </c>
      <c r="B71" s="402">
        <f>'Endeavor Budget Template'!M$16</f>
        <v>0</v>
      </c>
      <c r="C71" s="403"/>
      <c r="E71" s="253"/>
      <c r="P71" s="509"/>
    </row>
    <row r="72" spans="1:16" ht="12.75" customHeight="1" x14ac:dyDescent="0.25">
      <c r="A72" s="252"/>
      <c r="E72" s="253"/>
      <c r="P72" s="299"/>
    </row>
    <row r="73" spans="1:16" x14ac:dyDescent="0.25">
      <c r="A73" s="254" t="s">
        <v>74</v>
      </c>
      <c r="B73" s="404" t="s">
        <v>70</v>
      </c>
      <c r="C73" s="404"/>
      <c r="D73" s="55"/>
      <c r="E73" s="255"/>
    </row>
    <row r="74" spans="1:16" x14ac:dyDescent="0.25">
      <c r="A74" s="56"/>
      <c r="B74" s="56"/>
      <c r="C74" s="57"/>
      <c r="D74" s="58"/>
      <c r="E74" s="56"/>
    </row>
    <row r="75" spans="1:16" x14ac:dyDescent="0.25">
      <c r="A75" s="50" t="s">
        <v>72</v>
      </c>
      <c r="D75" s="59" t="s">
        <v>82</v>
      </c>
      <c r="E75" s="397" t="str">
        <f>IF('Endeavor Budget Template'!L80="","",'Endeavor Budget Template'!L80)</f>
        <v/>
      </c>
      <c r="L75" s="60"/>
    </row>
    <row r="76" spans="1:16" x14ac:dyDescent="0.25">
      <c r="A76" s="160" t="s">
        <v>247</v>
      </c>
      <c r="B76" s="161" t="s">
        <v>67</v>
      </c>
      <c r="C76" s="161" t="s">
        <v>66</v>
      </c>
      <c r="D76" s="161" t="s">
        <v>65</v>
      </c>
      <c r="E76" s="161" t="s">
        <v>64</v>
      </c>
      <c r="F76" s="161" t="s">
        <v>63</v>
      </c>
      <c r="G76" s="161" t="s">
        <v>62</v>
      </c>
      <c r="H76" s="161" t="s">
        <v>61</v>
      </c>
      <c r="I76" s="161" t="s">
        <v>60</v>
      </c>
      <c r="J76" s="161" t="s">
        <v>59</v>
      </c>
      <c r="K76" s="161" t="s">
        <v>58</v>
      </c>
      <c r="L76" s="162" t="s">
        <v>57</v>
      </c>
      <c r="M76" s="161" t="s">
        <v>56</v>
      </c>
      <c r="N76" s="161" t="s">
        <v>55</v>
      </c>
      <c r="O76" s="65"/>
      <c r="P76" s="54"/>
    </row>
    <row r="77" spans="1:16" x14ac:dyDescent="0.25">
      <c r="A77" s="53" t="s">
        <v>144</v>
      </c>
      <c r="B77" s="62" t="str">
        <f t="shared" ref="B77:B111" si="13">IF(L77="","","05")</f>
        <v/>
      </c>
      <c r="C77" s="62" t="str">
        <f t="shared" ref="C77:C111" si="14">IF(L77="","","BD01")</f>
        <v/>
      </c>
      <c r="D77" s="62" t="str">
        <f t="shared" ref="D77:D111" si="15">IF(L77="","","A")</f>
        <v/>
      </c>
      <c r="E77" s="62" t="str">
        <f>IF(L77="","",IF('Endeavor Budget Template'!$G$6="",'JV- Multiple Depts- CGA Use'!$E$10,'Endeavor Budget Template'!$G$6))</f>
        <v/>
      </c>
      <c r="F77" s="62" t="str">
        <f>IF(L77="","",TEXT(+'Endeavor Budget Template'!$H$6,0))</f>
        <v/>
      </c>
      <c r="G77" s="244">
        <v>6010</v>
      </c>
      <c r="H77" s="62" t="str">
        <f>IF(L77="","",TEXT(+'Endeavor Budget Template'!$I$6,0))</f>
        <v/>
      </c>
      <c r="I77" s="63"/>
      <c r="J77" s="63"/>
      <c r="K77" s="62" t="str">
        <f t="shared" ref="K77:K111" si="16">IF(L77="","","+")</f>
        <v/>
      </c>
      <c r="L77" s="207" t="str">
        <f>IF(SUMIFS('Endeavor Budget Template'!$M$18:$M$72,'Endeavor Budget Template'!$B$18:$B$72,'JV- Multiple Depts- CGA Use'!G77)=0,"",
SUMIFS('Endeavor Budget Template'!$M$18:$M$72,'Endeavor Budget Template'!$B$18:$B$72,'JV- Multiple Depts- CGA Use'!G77))</f>
        <v/>
      </c>
      <c r="M77" s="51" t="str">
        <f t="shared" ref="M77:M111" si="17">IF(L77="","",$B$8)</f>
        <v/>
      </c>
      <c r="N77" s="61"/>
      <c r="O77" s="61"/>
      <c r="P77" s="176"/>
    </row>
    <row r="78" spans="1:16" x14ac:dyDescent="0.25">
      <c r="A78" s="53" t="s">
        <v>145</v>
      </c>
      <c r="B78" s="62" t="str">
        <f t="shared" si="13"/>
        <v/>
      </c>
      <c r="C78" s="62" t="str">
        <f t="shared" si="14"/>
        <v/>
      </c>
      <c r="D78" s="62" t="str">
        <f t="shared" si="15"/>
        <v/>
      </c>
      <c r="E78" s="62" t="str">
        <f>IF(L78="","",IF('Endeavor Budget Template'!$G$6="",'JV- Multiple Depts- CGA Use'!$E$10,'Endeavor Budget Template'!$G$6))</f>
        <v/>
      </c>
      <c r="F78" s="62" t="str">
        <f>IF(L78="","",TEXT(+'Endeavor Budget Template'!$H$6,0))</f>
        <v/>
      </c>
      <c r="G78" s="244">
        <v>6012</v>
      </c>
      <c r="H78" s="62" t="str">
        <f>IF(L78="","",TEXT(+'Endeavor Budget Template'!$I$6,0))</f>
        <v/>
      </c>
      <c r="I78" s="63"/>
      <c r="J78" s="63"/>
      <c r="K78" s="62" t="str">
        <f t="shared" si="16"/>
        <v/>
      </c>
      <c r="L78" s="207" t="str">
        <f>IF(SUMIFS('Endeavor Budget Template'!$M$18:$M$72,'Endeavor Budget Template'!$B$18:$B$72,'JV- Multiple Depts- CGA Use'!G78)=0,"",
SUMIFS('Endeavor Budget Template'!$M$18:$M$72,'Endeavor Budget Template'!$B$18:$B$72,'JV- Multiple Depts- CGA Use'!G78))</f>
        <v/>
      </c>
      <c r="M78" s="51" t="str">
        <f t="shared" si="17"/>
        <v/>
      </c>
      <c r="N78" s="61"/>
      <c r="O78" s="61"/>
      <c r="P78" s="176"/>
    </row>
    <row r="79" spans="1:16" x14ac:dyDescent="0.25">
      <c r="A79" s="53" t="s">
        <v>146</v>
      </c>
      <c r="B79" s="62" t="str">
        <f t="shared" si="13"/>
        <v/>
      </c>
      <c r="C79" s="62" t="str">
        <f t="shared" si="14"/>
        <v/>
      </c>
      <c r="D79" s="62" t="str">
        <f t="shared" si="15"/>
        <v/>
      </c>
      <c r="E79" s="62" t="str">
        <f>IF(L79="","",IF('Endeavor Budget Template'!$G$6="",'JV- Multiple Depts- CGA Use'!$E$10,'Endeavor Budget Template'!$G$6))</f>
        <v/>
      </c>
      <c r="F79" s="62" t="str">
        <f>IF(L79="","",TEXT(+'Endeavor Budget Template'!$H$6,0))</f>
        <v/>
      </c>
      <c r="G79" s="244">
        <v>6020</v>
      </c>
      <c r="H79" s="62" t="str">
        <f>IF(L79="","",TEXT(+'Endeavor Budget Template'!$I$6,0))</f>
        <v/>
      </c>
      <c r="I79" s="63"/>
      <c r="J79" s="63"/>
      <c r="K79" s="62" t="str">
        <f t="shared" si="16"/>
        <v/>
      </c>
      <c r="L79" s="207" t="str">
        <f>IF(SUMIFS('Endeavor Budget Template'!$M$18:$M$72,'Endeavor Budget Template'!$B$18:$B$72,'JV- Multiple Depts- CGA Use'!G79)=0,"",
SUMIFS('Endeavor Budget Template'!$M$18:$M$72,'Endeavor Budget Template'!$B$18:$B$72,'JV- Multiple Depts- CGA Use'!G79))</f>
        <v/>
      </c>
      <c r="M79" s="51" t="str">
        <f t="shared" si="17"/>
        <v/>
      </c>
      <c r="N79" s="61"/>
      <c r="O79" s="61"/>
      <c r="P79" s="176"/>
    </row>
    <row r="80" spans="1:16" x14ac:dyDescent="0.25">
      <c r="A80" s="53" t="s">
        <v>147</v>
      </c>
      <c r="B80" s="62" t="str">
        <f t="shared" si="13"/>
        <v/>
      </c>
      <c r="C80" s="62" t="str">
        <f t="shared" si="14"/>
        <v/>
      </c>
      <c r="D80" s="62" t="str">
        <f t="shared" si="15"/>
        <v/>
      </c>
      <c r="E80" s="62" t="str">
        <f>IF(L80="","",IF('Endeavor Budget Template'!$G$6="",'JV- Multiple Depts- CGA Use'!$E$10,'Endeavor Budget Template'!$G$6))</f>
        <v/>
      </c>
      <c r="F80" s="62" t="str">
        <f>IF(L80="","",TEXT(+'Endeavor Budget Template'!$H$6,0))</f>
        <v/>
      </c>
      <c r="G80" s="244">
        <v>6025</v>
      </c>
      <c r="H80" s="62" t="str">
        <f>IF(L80="","",TEXT(+'Endeavor Budget Template'!$I$6,0))</f>
        <v/>
      </c>
      <c r="I80" s="63"/>
      <c r="J80" s="63"/>
      <c r="K80" s="62" t="str">
        <f t="shared" si="16"/>
        <v/>
      </c>
      <c r="L80" s="207" t="str">
        <f>IF(SUMIFS('Endeavor Budget Template'!$M$18:$M$72,'Endeavor Budget Template'!$B$18:$B$72,'JV- Multiple Depts- CGA Use'!G80)=0,"",
SUMIFS('Endeavor Budget Template'!$M$18:$M$72,'Endeavor Budget Template'!$B$18:$B$72,'JV- Multiple Depts- CGA Use'!G80))</f>
        <v/>
      </c>
      <c r="M80" s="51" t="str">
        <f t="shared" si="17"/>
        <v/>
      </c>
      <c r="N80" s="61"/>
      <c r="O80" s="61"/>
      <c r="P80" s="176"/>
    </row>
    <row r="81" spans="1:16" x14ac:dyDescent="0.25">
      <c r="A81" s="53" t="s">
        <v>148</v>
      </c>
      <c r="B81" s="62" t="str">
        <f t="shared" si="13"/>
        <v/>
      </c>
      <c r="C81" s="62" t="str">
        <f t="shared" si="14"/>
        <v/>
      </c>
      <c r="D81" s="62" t="str">
        <f t="shared" si="15"/>
        <v/>
      </c>
      <c r="E81" s="62" t="str">
        <f>IF(L81="","",IF('Endeavor Budget Template'!$G$6="",'JV- Multiple Depts- CGA Use'!$E$10,'Endeavor Budget Template'!$G$6))</f>
        <v/>
      </c>
      <c r="F81" s="62" t="str">
        <f>IF(L81="","",TEXT(+'Endeavor Budget Template'!$H$6,0))</f>
        <v/>
      </c>
      <c r="G81" s="244">
        <v>6030</v>
      </c>
      <c r="H81" s="62" t="str">
        <f>IF(L81="","",TEXT(+'Endeavor Budget Template'!$I$6,0))</f>
        <v/>
      </c>
      <c r="I81" s="63"/>
      <c r="J81" s="63"/>
      <c r="K81" s="62" t="str">
        <f t="shared" si="16"/>
        <v/>
      </c>
      <c r="L81" s="207" t="str">
        <f>IF(SUMIFS('Endeavor Budget Template'!$M$18:$M$72,'Endeavor Budget Template'!$B$18:$B$72,'JV- Multiple Depts- CGA Use'!G81)=0,"",
SUMIFS('Endeavor Budget Template'!$M$18:$M$72,'Endeavor Budget Template'!$B$18:$B$72,'JV- Multiple Depts- CGA Use'!G81))</f>
        <v/>
      </c>
      <c r="M81" s="51" t="str">
        <f t="shared" si="17"/>
        <v/>
      </c>
      <c r="N81" s="61"/>
      <c r="O81" s="61"/>
      <c r="P81" s="176"/>
    </row>
    <row r="82" spans="1:16" x14ac:dyDescent="0.25">
      <c r="A82" s="53" t="s">
        <v>149</v>
      </c>
      <c r="B82" s="62" t="str">
        <f t="shared" si="13"/>
        <v/>
      </c>
      <c r="C82" s="62" t="str">
        <f t="shared" si="14"/>
        <v/>
      </c>
      <c r="D82" s="62" t="str">
        <f t="shared" si="15"/>
        <v/>
      </c>
      <c r="E82" s="62" t="str">
        <f>IF(L82="","",IF('Endeavor Budget Template'!$G$6="",'JV- Multiple Depts- CGA Use'!$E$10,'Endeavor Budget Template'!$G$6))</f>
        <v/>
      </c>
      <c r="F82" s="62" t="str">
        <f>IF(L82="","",TEXT(+'Endeavor Budget Template'!$H$6,0))</f>
        <v/>
      </c>
      <c r="G82" s="244">
        <v>6040</v>
      </c>
      <c r="H82" s="62" t="str">
        <f>IF(L82="","",TEXT(+'Endeavor Budget Template'!$I$6,0))</f>
        <v/>
      </c>
      <c r="I82" s="63"/>
      <c r="J82" s="63"/>
      <c r="K82" s="62" t="str">
        <f t="shared" si="16"/>
        <v/>
      </c>
      <c r="L82" s="207" t="str">
        <f>IF(SUMIFS('Endeavor Budget Template'!$M$18:$M$72,'Endeavor Budget Template'!$B$18:$B$72,'JV- Multiple Depts- CGA Use'!G82)=0,"",
SUMIFS('Endeavor Budget Template'!$M$18:$M$72,'Endeavor Budget Template'!$B$18:$B$72,'JV- Multiple Depts- CGA Use'!G82))</f>
        <v/>
      </c>
      <c r="M82" s="51" t="str">
        <f t="shared" si="17"/>
        <v/>
      </c>
      <c r="N82" s="61"/>
      <c r="O82" s="61"/>
      <c r="P82" s="176"/>
    </row>
    <row r="83" spans="1:16" x14ac:dyDescent="0.25">
      <c r="A83" s="53" t="s">
        <v>150</v>
      </c>
      <c r="B83" s="62" t="str">
        <f t="shared" si="13"/>
        <v/>
      </c>
      <c r="C83" s="62" t="str">
        <f t="shared" si="14"/>
        <v/>
      </c>
      <c r="D83" s="62" t="str">
        <f t="shared" si="15"/>
        <v/>
      </c>
      <c r="E83" s="62" t="str">
        <f>IF(L83="","",IF('Endeavor Budget Template'!$G$6="",'JV- Multiple Depts- CGA Use'!$E$10,'Endeavor Budget Template'!$G$6))</f>
        <v/>
      </c>
      <c r="F83" s="62" t="str">
        <f>IF(L83="","",TEXT(+'Endeavor Budget Template'!$H$6,0))</f>
        <v/>
      </c>
      <c r="G83" s="244">
        <v>6050</v>
      </c>
      <c r="H83" s="62" t="str">
        <f>IF(L83="","",TEXT(+'Endeavor Budget Template'!$I$6,0))</f>
        <v/>
      </c>
      <c r="I83" s="63"/>
      <c r="J83" s="63"/>
      <c r="K83" s="62" t="str">
        <f t="shared" si="16"/>
        <v/>
      </c>
      <c r="L83" s="207" t="str">
        <f>IF(SUMIFS('Endeavor Budget Template'!$M$18:$M$72,'Endeavor Budget Template'!$B$18:$B$72,'JV- Multiple Depts- CGA Use'!G83)=0,"",
SUMIFS('Endeavor Budget Template'!$M$18:$M$72,'Endeavor Budget Template'!$B$18:$B$72,'JV- Multiple Depts- CGA Use'!G83))</f>
        <v/>
      </c>
      <c r="M83" s="51" t="str">
        <f t="shared" si="17"/>
        <v/>
      </c>
      <c r="N83" s="61"/>
      <c r="O83" s="61"/>
      <c r="P83" s="176"/>
    </row>
    <row r="84" spans="1:16" x14ac:dyDescent="0.25">
      <c r="A84" s="53" t="s">
        <v>151</v>
      </c>
      <c r="B84" s="62" t="str">
        <f t="shared" si="13"/>
        <v/>
      </c>
      <c r="C84" s="62" t="str">
        <f t="shared" si="14"/>
        <v/>
      </c>
      <c r="D84" s="62" t="str">
        <f t="shared" si="15"/>
        <v/>
      </c>
      <c r="E84" s="62" t="str">
        <f>IF(L84="","",IF('Endeavor Budget Template'!$G$6="",'JV- Multiple Depts- CGA Use'!$E$10,'Endeavor Budget Template'!$G$6))</f>
        <v/>
      </c>
      <c r="F84" s="62" t="str">
        <f>IF(L84="","",TEXT(+'Endeavor Budget Template'!$H$6,0))</f>
        <v/>
      </c>
      <c r="G84" s="244">
        <v>6060</v>
      </c>
      <c r="H84" s="62" t="str">
        <f>IF(L84="","",TEXT(+'Endeavor Budget Template'!$I$6,0))</f>
        <v/>
      </c>
      <c r="I84" s="63"/>
      <c r="J84" s="63"/>
      <c r="K84" s="62" t="str">
        <f t="shared" si="16"/>
        <v/>
      </c>
      <c r="L84" s="207" t="str">
        <f>IF(SUMIFS('Endeavor Budget Template'!$M$18:$M$72,'Endeavor Budget Template'!$B$18:$B$72,'JV- Multiple Depts- CGA Use'!G84)=0,"",
SUMIFS('Endeavor Budget Template'!$M$18:$M$72,'Endeavor Budget Template'!$B$18:$B$72,'JV- Multiple Depts- CGA Use'!G84))</f>
        <v/>
      </c>
      <c r="M84" s="51" t="str">
        <f t="shared" si="17"/>
        <v/>
      </c>
      <c r="N84" s="61"/>
      <c r="O84" s="61"/>
      <c r="P84" s="176"/>
    </row>
    <row r="85" spans="1:16" x14ac:dyDescent="0.25">
      <c r="A85" s="53" t="s">
        <v>152</v>
      </c>
      <c r="B85" s="62" t="str">
        <f t="shared" si="13"/>
        <v/>
      </c>
      <c r="C85" s="62" t="str">
        <f t="shared" si="14"/>
        <v/>
      </c>
      <c r="D85" s="62" t="str">
        <f t="shared" si="15"/>
        <v/>
      </c>
      <c r="E85" s="62" t="str">
        <f>IF(L85="","",IF('Endeavor Budget Template'!$G$6="",'JV- Multiple Depts- CGA Use'!$E$10,'Endeavor Budget Template'!$G$6))</f>
        <v/>
      </c>
      <c r="F85" s="62" t="str">
        <f>IF(L85="","",TEXT(+'Endeavor Budget Template'!$H$6,0))</f>
        <v/>
      </c>
      <c r="G85" s="244">
        <v>6100</v>
      </c>
      <c r="H85" s="62" t="str">
        <f>IF(L85="","",TEXT(+'Endeavor Budget Template'!$I$6,0))</f>
        <v/>
      </c>
      <c r="I85" s="63"/>
      <c r="J85" s="63"/>
      <c r="K85" s="62" t="str">
        <f t="shared" si="16"/>
        <v/>
      </c>
      <c r="L85" s="207" t="str">
        <f>IF(SUMIFS('Endeavor Budget Template'!$M$18:$M$72,'Endeavor Budget Template'!$B$18:$B$72,'JV- Multiple Depts- CGA Use'!G85)=0,"",
SUMIFS('Endeavor Budget Template'!$M$18:$M$72,'Endeavor Budget Template'!$B$18:$B$72,'JV- Multiple Depts- CGA Use'!G85))</f>
        <v/>
      </c>
      <c r="M85" s="51" t="str">
        <f t="shared" si="17"/>
        <v/>
      </c>
      <c r="N85" s="61"/>
      <c r="O85" s="61"/>
      <c r="P85" s="176"/>
    </row>
    <row r="86" spans="1:16" x14ac:dyDescent="0.25">
      <c r="A86" s="53" t="s">
        <v>153</v>
      </c>
      <c r="B86" s="62" t="str">
        <f t="shared" si="13"/>
        <v/>
      </c>
      <c r="C86" s="62" t="str">
        <f t="shared" si="14"/>
        <v/>
      </c>
      <c r="D86" s="62" t="str">
        <f t="shared" si="15"/>
        <v/>
      </c>
      <c r="E86" s="62" t="str">
        <f>IF(L86="","",IF('Endeavor Budget Template'!$G$6="",'JV- Multiple Depts- CGA Use'!$E$10,'Endeavor Budget Template'!$G$6))</f>
        <v/>
      </c>
      <c r="F86" s="62" t="str">
        <f>IF(L86="","",TEXT(+'Endeavor Budget Template'!$H$6,0))</f>
        <v/>
      </c>
      <c r="G86" s="244">
        <v>6105</v>
      </c>
      <c r="H86" s="62" t="str">
        <f>IF(L86="","",TEXT(+'Endeavor Budget Template'!$I$6,0))</f>
        <v/>
      </c>
      <c r="I86" s="63"/>
      <c r="J86" s="63"/>
      <c r="K86" s="62" t="str">
        <f t="shared" si="16"/>
        <v/>
      </c>
      <c r="L86" s="207" t="str">
        <f>IF(SUMIFS('Endeavor Budget Template'!$M$18:$M$72,'Endeavor Budget Template'!$B$18:$B$72,'JV- Multiple Depts- CGA Use'!G86)=0,"",
SUMIFS('Endeavor Budget Template'!$M$18:$M$72,'Endeavor Budget Template'!$B$18:$B$72,'JV- Multiple Depts- CGA Use'!G86))</f>
        <v/>
      </c>
      <c r="M86" s="51" t="str">
        <f t="shared" si="17"/>
        <v/>
      </c>
      <c r="N86" s="61"/>
      <c r="O86" s="61"/>
      <c r="P86" s="176"/>
    </row>
    <row r="87" spans="1:16" x14ac:dyDescent="0.25">
      <c r="A87" s="53" t="s">
        <v>154</v>
      </c>
      <c r="B87" s="62" t="str">
        <f t="shared" si="13"/>
        <v/>
      </c>
      <c r="C87" s="62" t="str">
        <f t="shared" si="14"/>
        <v/>
      </c>
      <c r="D87" s="62" t="str">
        <f t="shared" si="15"/>
        <v/>
      </c>
      <c r="E87" s="62" t="str">
        <f>IF(L87="","",IF('Endeavor Budget Template'!$G$6="",'JV- Multiple Depts- CGA Use'!$E$10,'Endeavor Budget Template'!$G$6))</f>
        <v/>
      </c>
      <c r="F87" s="62" t="str">
        <f>IF(L87="","",TEXT(+'Endeavor Budget Template'!$H$6,0))</f>
        <v/>
      </c>
      <c r="G87" s="244">
        <v>6110</v>
      </c>
      <c r="H87" s="62" t="str">
        <f>IF(L87="","",TEXT(+'Endeavor Budget Template'!$I$6,0))</f>
        <v/>
      </c>
      <c r="I87" s="63"/>
      <c r="J87" s="63"/>
      <c r="K87" s="62" t="str">
        <f t="shared" si="16"/>
        <v/>
      </c>
      <c r="L87" s="207" t="str">
        <f>IF(SUMIFS('Endeavor Budget Template'!$M$18:$M$72,'Endeavor Budget Template'!$B$18:$B$72,'JV- Multiple Depts- CGA Use'!G87)=0,"",
SUMIFS('Endeavor Budget Template'!$M$18:$M$72,'Endeavor Budget Template'!$B$18:$B$72,'JV- Multiple Depts- CGA Use'!G87))</f>
        <v/>
      </c>
      <c r="M87" s="51" t="str">
        <f t="shared" si="17"/>
        <v/>
      </c>
      <c r="N87" s="61"/>
      <c r="O87" s="61"/>
      <c r="P87" s="176"/>
    </row>
    <row r="88" spans="1:16" x14ac:dyDescent="0.25">
      <c r="A88" s="53" t="s">
        <v>155</v>
      </c>
      <c r="B88" s="62" t="str">
        <f t="shared" si="13"/>
        <v/>
      </c>
      <c r="C88" s="62" t="str">
        <f t="shared" si="14"/>
        <v/>
      </c>
      <c r="D88" s="62" t="str">
        <f t="shared" si="15"/>
        <v/>
      </c>
      <c r="E88" s="62" t="str">
        <f>IF(L88="","",IF('Endeavor Budget Template'!$G$6="",'JV- Multiple Depts- CGA Use'!$E$10,'Endeavor Budget Template'!$G$6))</f>
        <v/>
      </c>
      <c r="F88" s="62" t="str">
        <f>IF(L88="","",TEXT(+'Endeavor Budget Template'!$H$6,0))</f>
        <v/>
      </c>
      <c r="G88" s="244">
        <v>6120</v>
      </c>
      <c r="H88" s="62" t="str">
        <f>IF(L88="","",TEXT(+'Endeavor Budget Template'!$I$6,0))</f>
        <v/>
      </c>
      <c r="I88" s="63"/>
      <c r="J88" s="63"/>
      <c r="K88" s="62" t="str">
        <f t="shared" si="16"/>
        <v/>
      </c>
      <c r="L88" s="207" t="str">
        <f>IF(SUMIFS('Endeavor Budget Template'!$M$18:$M$72,'Endeavor Budget Template'!$B$18:$B$72,'JV- Multiple Depts- CGA Use'!G88)=0,"",
SUMIFS('Endeavor Budget Template'!$M$18:$M$72,'Endeavor Budget Template'!$B$18:$B$72,'JV- Multiple Depts- CGA Use'!G88))</f>
        <v/>
      </c>
      <c r="M88" s="51" t="str">
        <f t="shared" si="17"/>
        <v/>
      </c>
      <c r="N88" s="61"/>
      <c r="O88" s="61"/>
      <c r="P88" s="176"/>
    </row>
    <row r="89" spans="1:16" x14ac:dyDescent="0.25">
      <c r="A89" s="53" t="s">
        <v>156</v>
      </c>
      <c r="B89" s="62" t="str">
        <f t="shared" si="13"/>
        <v/>
      </c>
      <c r="C89" s="62" t="str">
        <f t="shared" si="14"/>
        <v/>
      </c>
      <c r="D89" s="62" t="str">
        <f t="shared" si="15"/>
        <v/>
      </c>
      <c r="E89" s="62" t="str">
        <f>IF(L89="","",IF('Endeavor Budget Template'!$G$6="",'JV- Multiple Depts- CGA Use'!$E$10,'Endeavor Budget Template'!$G$6))</f>
        <v/>
      </c>
      <c r="F89" s="62" t="str">
        <f>IF(L89="","",TEXT(+'Endeavor Budget Template'!$H$6,0))</f>
        <v/>
      </c>
      <c r="G89" s="235">
        <v>6299</v>
      </c>
      <c r="H89" s="62" t="str">
        <f>IF(L89="","",TEXT(+'Endeavor Budget Template'!$I$6,0))</f>
        <v/>
      </c>
      <c r="I89" s="63"/>
      <c r="J89" s="63"/>
      <c r="K89" s="62" t="str">
        <f t="shared" si="16"/>
        <v/>
      </c>
      <c r="L89" s="207" t="str">
        <f>IF(SUMIFS('Endeavor Budget Template'!$M$18:$M$72,'Endeavor Budget Template'!$C$18:$C$72,"Benefits")=0,"",
SUMIFS('Endeavor Budget Template'!$M$18:$M$72,'Endeavor Budget Template'!$C$18:$C$72,"Benefits"))</f>
        <v/>
      </c>
      <c r="M89" s="51" t="str">
        <f t="shared" si="17"/>
        <v/>
      </c>
      <c r="N89" s="61"/>
      <c r="O89" s="61"/>
      <c r="P89" s="176"/>
    </row>
    <row r="90" spans="1:16" x14ac:dyDescent="0.25">
      <c r="A90" s="53" t="s">
        <v>108</v>
      </c>
      <c r="B90" s="62" t="str">
        <f t="shared" si="13"/>
        <v/>
      </c>
      <c r="C90" s="62" t="str">
        <f t="shared" si="14"/>
        <v/>
      </c>
      <c r="D90" s="62" t="str">
        <f t="shared" si="15"/>
        <v/>
      </c>
      <c r="E90" s="62" t="str">
        <f>IF(L90="","",IF('Endeavor Budget Template'!$G$6="",'JV- Multiple Depts- CGA Use'!$E$10,'Endeavor Budget Template'!$G$6))</f>
        <v/>
      </c>
      <c r="F90" s="62" t="str">
        <f>IF(L90="","",TEXT(+'Endeavor Budget Template'!$H$6,0))</f>
        <v/>
      </c>
      <c r="G90" s="245">
        <v>7000</v>
      </c>
      <c r="H90" s="62" t="str">
        <f>IF(L90="","",TEXT(+'Endeavor Budget Template'!$I$6,0))</f>
        <v/>
      </c>
      <c r="I90" s="63"/>
      <c r="J90" s="63"/>
      <c r="K90" s="62" t="str">
        <f t="shared" si="16"/>
        <v/>
      </c>
      <c r="L90" s="207" t="str">
        <f>IF(SUMIFS('Endeavor Budget Template'!$M$86:$M$102,'Endeavor Budget Template'!$B$86:$B$102,'JV- Multiple Depts- CGA Use'!G90)=0,"",
SUMIFS('Endeavor Budget Template'!$M$86:$M$102,'Endeavor Budget Template'!$B$86:$B$102,'JV- Multiple Depts- CGA Use'!G90))</f>
        <v/>
      </c>
      <c r="M90" s="51" t="str">
        <f t="shared" si="17"/>
        <v/>
      </c>
      <c r="N90" s="61"/>
      <c r="O90" s="61"/>
      <c r="P90" s="176"/>
    </row>
    <row r="91" spans="1:16" x14ac:dyDescent="0.25">
      <c r="A91" s="53" t="s">
        <v>109</v>
      </c>
      <c r="B91" s="62" t="str">
        <f t="shared" si="13"/>
        <v/>
      </c>
      <c r="C91" s="62" t="str">
        <f t="shared" si="14"/>
        <v/>
      </c>
      <c r="D91" s="62" t="str">
        <f t="shared" si="15"/>
        <v/>
      </c>
      <c r="E91" s="62" t="str">
        <f>IF(L91="","",IF('Endeavor Budget Template'!$G$6="",'JV- Multiple Depts- CGA Use'!$E$10,'Endeavor Budget Template'!$G$6))</f>
        <v/>
      </c>
      <c r="F91" s="62" t="str">
        <f>IF(L91="","",TEXT(+'Endeavor Budget Template'!$H$6,0))</f>
        <v/>
      </c>
      <c r="G91" s="245">
        <v>7005</v>
      </c>
      <c r="H91" s="62" t="str">
        <f>IF(L91="","",TEXT(+'Endeavor Budget Template'!$I$6,0))</f>
        <v/>
      </c>
      <c r="I91" s="63"/>
      <c r="J91" s="63"/>
      <c r="K91" s="62" t="str">
        <f t="shared" si="16"/>
        <v/>
      </c>
      <c r="L91" s="207" t="str">
        <f>IF(SUMIFS('Endeavor Budget Template'!$M$86:$M$102,'Endeavor Budget Template'!$B$86:$B$102,'JV- Multiple Depts- CGA Use'!G91)=0,"",
SUMIFS('Endeavor Budget Template'!$M$86:$M$102,'Endeavor Budget Template'!$B$86:$B$102,'JV- Multiple Depts- CGA Use'!G91))</f>
        <v/>
      </c>
      <c r="M91" s="51" t="str">
        <f t="shared" si="17"/>
        <v/>
      </c>
      <c r="N91" s="61"/>
      <c r="O91" s="61"/>
      <c r="P91" s="176"/>
    </row>
    <row r="92" spans="1:16" x14ac:dyDescent="0.25">
      <c r="A92" s="53" t="s">
        <v>110</v>
      </c>
      <c r="B92" s="62" t="str">
        <f t="shared" si="13"/>
        <v/>
      </c>
      <c r="C92" s="62" t="str">
        <f t="shared" si="14"/>
        <v/>
      </c>
      <c r="D92" s="62" t="str">
        <f t="shared" si="15"/>
        <v/>
      </c>
      <c r="E92" s="62" t="str">
        <f>IF(L92="","",IF('Endeavor Budget Template'!$G$6="",'JV- Multiple Depts- CGA Use'!$E$10,'Endeavor Budget Template'!$G$6))</f>
        <v/>
      </c>
      <c r="F92" s="62" t="str">
        <f>IF(L92="","",TEXT(+'Endeavor Budget Template'!$H$6,0))</f>
        <v/>
      </c>
      <c r="G92" s="245">
        <v>7010</v>
      </c>
      <c r="H92" s="62" t="str">
        <f>IF(L92="","",TEXT(+'Endeavor Budget Template'!$I$6,0))</f>
        <v/>
      </c>
      <c r="I92" s="63"/>
      <c r="J92" s="63"/>
      <c r="K92" s="62" t="str">
        <f t="shared" si="16"/>
        <v/>
      </c>
      <c r="L92" s="207" t="str">
        <f>IF(SUMIFS('Endeavor Budget Template'!$M$86:$M$102,'Endeavor Budget Template'!$B$86:$B$102,'JV- Multiple Depts- CGA Use'!G92)=0,"",
SUMIFS('Endeavor Budget Template'!$M$86:$M$102,'Endeavor Budget Template'!$B$86:$B$102,'JV- Multiple Depts- CGA Use'!G92))</f>
        <v/>
      </c>
      <c r="M92" s="51" t="str">
        <f t="shared" si="17"/>
        <v/>
      </c>
      <c r="N92" s="61"/>
      <c r="O92" s="61"/>
      <c r="P92" s="176"/>
    </row>
    <row r="93" spans="1:16" x14ac:dyDescent="0.25">
      <c r="A93" s="53" t="s">
        <v>112</v>
      </c>
      <c r="B93" s="62" t="str">
        <f t="shared" si="13"/>
        <v/>
      </c>
      <c r="C93" s="62" t="str">
        <f t="shared" si="14"/>
        <v/>
      </c>
      <c r="D93" s="62" t="str">
        <f t="shared" si="15"/>
        <v/>
      </c>
      <c r="E93" s="62" t="str">
        <f>IF(L93="","",IF('Endeavor Budget Template'!$G$6="",'JV- Multiple Depts- CGA Use'!$E$10,'Endeavor Budget Template'!$G$6))</f>
        <v/>
      </c>
      <c r="F93" s="62" t="str">
        <f>IF(L93="","",TEXT(+'Endeavor Budget Template'!$H$6,0))</f>
        <v/>
      </c>
      <c r="G93" s="245">
        <v>7015</v>
      </c>
      <c r="H93" s="62" t="str">
        <f>IF(L93="","",TEXT(+'Endeavor Budget Template'!$I$6,0))</f>
        <v/>
      </c>
      <c r="I93" s="63"/>
      <c r="J93" s="63"/>
      <c r="K93" s="62" t="str">
        <f t="shared" si="16"/>
        <v/>
      </c>
      <c r="L93" s="207" t="str">
        <f>IF(SUMIFS('Endeavor Budget Template'!$M$86:$M$102,'Endeavor Budget Template'!$B$86:$B$102,'JV- Multiple Depts- CGA Use'!G93)=0,"",
SUMIFS('Endeavor Budget Template'!$M$86:$M$102,'Endeavor Budget Template'!$B$86:$B$102,'JV- Multiple Depts- CGA Use'!G93))</f>
        <v/>
      </c>
      <c r="M93" s="51" t="str">
        <f t="shared" si="17"/>
        <v/>
      </c>
      <c r="N93" s="61"/>
      <c r="O93" s="61"/>
      <c r="P93" s="176"/>
    </row>
    <row r="94" spans="1:16" x14ac:dyDescent="0.25">
      <c r="A94" s="53" t="s">
        <v>113</v>
      </c>
      <c r="B94" s="62" t="str">
        <f t="shared" si="13"/>
        <v/>
      </c>
      <c r="C94" s="62" t="str">
        <f t="shared" si="14"/>
        <v/>
      </c>
      <c r="D94" s="62" t="str">
        <f t="shared" si="15"/>
        <v/>
      </c>
      <c r="E94" s="62" t="str">
        <f>IF(L94="","",IF('Endeavor Budget Template'!$G$6="",'JV- Multiple Depts- CGA Use'!$E$10,'Endeavor Budget Template'!$G$6))</f>
        <v/>
      </c>
      <c r="F94" s="62" t="str">
        <f>IF(L94="","",TEXT(+'Endeavor Budget Template'!$H$6,0))</f>
        <v/>
      </c>
      <c r="G94" s="245">
        <v>7020</v>
      </c>
      <c r="H94" s="62" t="str">
        <f>IF(L94="","",TEXT(+'Endeavor Budget Template'!$I$6,0))</f>
        <v/>
      </c>
      <c r="I94" s="63"/>
      <c r="J94" s="63"/>
      <c r="K94" s="62" t="str">
        <f t="shared" si="16"/>
        <v/>
      </c>
      <c r="L94" s="207" t="str">
        <f>IF(SUMIFS('Endeavor Budget Template'!$M$86:$M$102,'Endeavor Budget Template'!$B$86:$B$102,'JV- Multiple Depts- CGA Use'!G94)=0,"",
SUMIFS('Endeavor Budget Template'!$M$86:$M$102,'Endeavor Budget Template'!$B$86:$B$102,'JV- Multiple Depts- CGA Use'!G94))</f>
        <v/>
      </c>
      <c r="M94" s="51" t="str">
        <f t="shared" si="17"/>
        <v/>
      </c>
      <c r="N94" s="61"/>
      <c r="O94" s="61"/>
      <c r="P94" s="176"/>
    </row>
    <row r="95" spans="1:16" x14ac:dyDescent="0.25">
      <c r="A95" s="53" t="s">
        <v>325</v>
      </c>
      <c r="B95" s="62" t="str">
        <f t="shared" si="13"/>
        <v/>
      </c>
      <c r="C95" s="62" t="str">
        <f t="shared" si="14"/>
        <v/>
      </c>
      <c r="D95" s="62" t="str">
        <f t="shared" si="15"/>
        <v/>
      </c>
      <c r="E95" s="62" t="str">
        <f>IF(L95="","",IF('Endeavor Budget Template'!$G$6="",'JV- Multiple Depts- CGA Use'!$E$10,'Endeavor Budget Template'!$G$6))</f>
        <v/>
      </c>
      <c r="F95" s="62" t="str">
        <f>IF(L95="","",TEXT(+'Endeavor Budget Template'!$H$6,0))</f>
        <v/>
      </c>
      <c r="G95" s="245">
        <v>7025</v>
      </c>
      <c r="H95" s="62" t="str">
        <f>IF(L95="","",TEXT(+'Endeavor Budget Template'!$I$6,0))</f>
        <v/>
      </c>
      <c r="I95" s="63"/>
      <c r="J95" s="63"/>
      <c r="K95" s="62" t="str">
        <f t="shared" si="16"/>
        <v/>
      </c>
      <c r="L95" s="207" t="str">
        <f>IF(SUMIFS('Endeavor Budget Template'!$M$78:$M$80,'Endeavor Budget Template'!$B$78:$B$80,'JV- Multiple Depts- CGA Use'!G95)=0,"",
SUMIFS('Endeavor Budget Template'!$M$78:$M$80,'Endeavor Budget Template'!$B$78:$B$80,'JV- Multiple Depts- CGA Use'!G95))</f>
        <v/>
      </c>
      <c r="M95" s="51" t="str">
        <f t="shared" si="17"/>
        <v/>
      </c>
      <c r="N95" s="61"/>
      <c r="O95" s="61"/>
      <c r="P95" s="176"/>
    </row>
    <row r="96" spans="1:16" x14ac:dyDescent="0.25">
      <c r="A96" s="53" t="s">
        <v>116</v>
      </c>
      <c r="B96" s="62" t="str">
        <f t="shared" si="13"/>
        <v/>
      </c>
      <c r="C96" s="62" t="str">
        <f t="shared" si="14"/>
        <v/>
      </c>
      <c r="D96" s="62" t="str">
        <f t="shared" si="15"/>
        <v/>
      </c>
      <c r="E96" s="62" t="str">
        <f>IF(L96="","",IF('Endeavor Budget Template'!$G$6="",'JV- Multiple Depts- CGA Use'!$E$10,'Endeavor Budget Template'!$G$6))</f>
        <v/>
      </c>
      <c r="F96" s="62" t="str">
        <f>IF(L96="","",TEXT(+'Endeavor Budget Template'!$H$6,0))</f>
        <v/>
      </c>
      <c r="G96" s="245">
        <v>7050</v>
      </c>
      <c r="H96" s="62" t="str">
        <f>IF(L96="","",TEXT(+'Endeavor Budget Template'!$I$6,0))</f>
        <v/>
      </c>
      <c r="I96" s="63"/>
      <c r="J96" s="63"/>
      <c r="K96" s="62" t="str">
        <f t="shared" si="16"/>
        <v/>
      </c>
      <c r="L96" s="207" t="str">
        <f>IF(SUMIFS('Endeavor Budget Template'!$M$86:$M$102,'Endeavor Budget Template'!$B$86:$B$102,'JV- Multiple Depts- CGA Use'!G96)=0,"",
SUMIFS('Endeavor Budget Template'!$M$86:$M$102,'Endeavor Budget Template'!$B$86:$B$102,'JV- Multiple Depts- CGA Use'!G96))</f>
        <v/>
      </c>
      <c r="M96" s="51" t="str">
        <f t="shared" si="17"/>
        <v/>
      </c>
      <c r="N96" s="61"/>
      <c r="O96" s="61"/>
      <c r="P96" s="176"/>
    </row>
    <row r="97" spans="1:16" x14ac:dyDescent="0.25">
      <c r="A97" s="53" t="s">
        <v>117</v>
      </c>
      <c r="B97" s="62" t="str">
        <f t="shared" si="13"/>
        <v/>
      </c>
      <c r="C97" s="62" t="str">
        <f t="shared" si="14"/>
        <v/>
      </c>
      <c r="D97" s="62" t="str">
        <f t="shared" si="15"/>
        <v/>
      </c>
      <c r="E97" s="62" t="str">
        <f>IF(L97="","",IF('Endeavor Budget Template'!$G$6="",'JV- Multiple Depts- CGA Use'!$E$10,'Endeavor Budget Template'!$G$6))</f>
        <v/>
      </c>
      <c r="F97" s="62" t="str">
        <f>IF(L97="","",TEXT(+'Endeavor Budget Template'!$H$6,0))</f>
        <v/>
      </c>
      <c r="G97" s="245">
        <v>7055</v>
      </c>
      <c r="H97" s="62" t="str">
        <f>IF(L97="","",TEXT(+'Endeavor Budget Template'!$I$6,0))</f>
        <v/>
      </c>
      <c r="I97" s="63"/>
      <c r="J97" s="63"/>
      <c r="K97" s="62" t="str">
        <f t="shared" si="16"/>
        <v/>
      </c>
      <c r="L97" s="207" t="str">
        <f>IF(SUMIFS('Endeavor Budget Template'!$M$86:$M$102,'Endeavor Budget Template'!$B$86:$B$102,'JV- Multiple Depts- CGA Use'!G97)=0,"",
SUMIFS('Endeavor Budget Template'!$M$86:$M$102,'Endeavor Budget Template'!$B$86:$B$102,'JV- Multiple Depts- CGA Use'!G97))</f>
        <v/>
      </c>
      <c r="M97" s="51" t="str">
        <f t="shared" si="17"/>
        <v/>
      </c>
      <c r="N97" s="61"/>
      <c r="O97" s="61"/>
      <c r="P97" s="176"/>
    </row>
    <row r="98" spans="1:16" x14ac:dyDescent="0.25">
      <c r="A98" s="53" t="s">
        <v>134</v>
      </c>
      <c r="B98" s="62" t="str">
        <f t="shared" si="13"/>
        <v/>
      </c>
      <c r="C98" s="62" t="str">
        <f t="shared" si="14"/>
        <v/>
      </c>
      <c r="D98" s="62" t="str">
        <f t="shared" si="15"/>
        <v/>
      </c>
      <c r="E98" s="62" t="str">
        <f>IF(L98="","",IF('Endeavor Budget Template'!$G$6="",'JV- Multiple Depts- CGA Use'!$E$10,'Endeavor Budget Template'!$G$6))</f>
        <v/>
      </c>
      <c r="F98" s="62" t="str">
        <f>IF(L98="","",TEXT(+'Endeavor Budget Template'!$H$6,0))</f>
        <v/>
      </c>
      <c r="G98" s="245">
        <v>7075</v>
      </c>
      <c r="H98" s="62" t="str">
        <f>IF(L98="","",TEXT(+'Endeavor Budget Template'!$I$6,0))</f>
        <v/>
      </c>
      <c r="I98" s="63"/>
      <c r="J98" s="63"/>
      <c r="K98" s="62" t="str">
        <f t="shared" si="16"/>
        <v/>
      </c>
      <c r="L98" s="207" t="str">
        <f>IF(SUMIFS('Endeavor Budget Template'!$M$105:$M$109,'Endeavor Budget Template'!$B$105:$B$109,'JV- Multiple Depts- CGA Use'!G98)=0,"",
SUMIFS('Endeavor Budget Template'!$M$105:$M$109,'Endeavor Budget Template'!$B$105:$B$109,'JV- Multiple Depts- CGA Use'!G98))</f>
        <v/>
      </c>
      <c r="M98" s="51" t="str">
        <f t="shared" si="17"/>
        <v/>
      </c>
      <c r="N98" s="61"/>
      <c r="O98" s="61"/>
      <c r="P98" s="176"/>
    </row>
    <row r="99" spans="1:16" x14ac:dyDescent="0.25">
      <c r="A99" s="53" t="s">
        <v>118</v>
      </c>
      <c r="B99" s="62" t="str">
        <f t="shared" si="13"/>
        <v/>
      </c>
      <c r="C99" s="62" t="str">
        <f t="shared" si="14"/>
        <v/>
      </c>
      <c r="D99" s="62" t="str">
        <f t="shared" si="15"/>
        <v/>
      </c>
      <c r="E99" s="62" t="str">
        <f>IF(L99="","",IF('Endeavor Budget Template'!$G$6="",'JV- Multiple Depts- CGA Use'!$E$10,'Endeavor Budget Template'!$G$6))</f>
        <v/>
      </c>
      <c r="F99" s="62" t="str">
        <f>IF(L99="","",TEXT(+'Endeavor Budget Template'!$H$6,0))</f>
        <v/>
      </c>
      <c r="G99" s="245">
        <v>7077</v>
      </c>
      <c r="H99" s="62" t="str">
        <f>IF(L99="","",TEXT(+'Endeavor Budget Template'!$I$6,0))</f>
        <v/>
      </c>
      <c r="I99" s="63"/>
      <c r="J99" s="63"/>
      <c r="K99" s="62" t="str">
        <f t="shared" si="16"/>
        <v/>
      </c>
      <c r="L99" s="207" t="str">
        <f>IF(SUMIFS('Endeavor Budget Template'!$M$86:$M$102,'Endeavor Budget Template'!$B$86:$B$102,'JV- Multiple Depts- CGA Use'!G99)=0,"",
SUMIFS('Endeavor Budget Template'!$M$86:$M$102,'Endeavor Budget Template'!$B$86:$B$102,'JV- Multiple Depts- CGA Use'!G99))</f>
        <v/>
      </c>
      <c r="M99" s="51" t="str">
        <f t="shared" si="17"/>
        <v/>
      </c>
      <c r="P99" s="176"/>
    </row>
    <row r="100" spans="1:16" x14ac:dyDescent="0.25">
      <c r="A100" s="53" t="s">
        <v>119</v>
      </c>
      <c r="B100" s="62" t="str">
        <f t="shared" si="13"/>
        <v/>
      </c>
      <c r="C100" s="62" t="str">
        <f t="shared" si="14"/>
        <v/>
      </c>
      <c r="D100" s="62" t="str">
        <f t="shared" si="15"/>
        <v/>
      </c>
      <c r="E100" s="62" t="str">
        <f>IF(L100="","",IF('Endeavor Budget Template'!$G$6="",'JV- Multiple Depts- CGA Use'!$E$10,'Endeavor Budget Template'!$G$6))</f>
        <v/>
      </c>
      <c r="F100" s="62" t="str">
        <f>IF(L100="","",TEXT(+'Endeavor Budget Template'!$H$6,0))</f>
        <v/>
      </c>
      <c r="G100" s="245">
        <v>7078</v>
      </c>
      <c r="H100" s="62" t="str">
        <f>IF(L100="","",TEXT(+'Endeavor Budget Template'!$I$6,0))</f>
        <v/>
      </c>
      <c r="I100" s="63"/>
      <c r="J100" s="63"/>
      <c r="K100" s="62" t="str">
        <f t="shared" si="16"/>
        <v/>
      </c>
      <c r="L100" s="207" t="str">
        <f>IF(SUMIFS('Endeavor Budget Template'!$M$86:$M$102,'Endeavor Budget Template'!$B$86:$B$102,'JV- Multiple Depts- CGA Use'!G100)=0,"",
SUMIFS('Endeavor Budget Template'!$M$86:$M$102,'Endeavor Budget Template'!$B$86:$B$102,'JV- Multiple Depts- CGA Use'!G100))</f>
        <v/>
      </c>
      <c r="M100" s="51" t="str">
        <f t="shared" si="17"/>
        <v/>
      </c>
      <c r="P100" s="176"/>
    </row>
    <row r="101" spans="1:16" x14ac:dyDescent="0.25">
      <c r="A101" s="53" t="s">
        <v>130</v>
      </c>
      <c r="B101" s="62" t="str">
        <f t="shared" si="13"/>
        <v/>
      </c>
      <c r="C101" s="62" t="str">
        <f t="shared" si="14"/>
        <v/>
      </c>
      <c r="D101" s="62" t="str">
        <f t="shared" si="15"/>
        <v/>
      </c>
      <c r="E101" s="62" t="str">
        <f>IF(L101="","",IF('Endeavor Budget Template'!$G$6="",'JV- Multiple Depts- CGA Use'!$E$10,'Endeavor Budget Template'!$G$6))</f>
        <v/>
      </c>
      <c r="F101" s="62" t="str">
        <f>IF(L101="","",TEXT(+'Endeavor Budget Template'!$H$6,0))</f>
        <v/>
      </c>
      <c r="G101" s="245">
        <v>7079</v>
      </c>
      <c r="H101" s="62" t="str">
        <f>IF(L101="","",TEXT(+'Endeavor Budget Template'!$I$6,0))</f>
        <v/>
      </c>
      <c r="I101" s="63"/>
      <c r="J101" s="63"/>
      <c r="K101" s="62" t="str">
        <f t="shared" si="16"/>
        <v/>
      </c>
      <c r="L101" s="207" t="str">
        <f>IF(SUMIFS('Endeavor Budget Template'!$M$105:$M$109,'Endeavor Budget Template'!$B$105:$B$109,'JV- Multiple Depts- CGA Use'!G101)=0,"",
SUMIFS('Endeavor Budget Template'!$M$105:$M$109,'Endeavor Budget Template'!$B$105:$B$109,'JV- Multiple Depts- CGA Use'!G101))</f>
        <v/>
      </c>
      <c r="M101" s="51" t="str">
        <f t="shared" si="17"/>
        <v/>
      </c>
      <c r="P101" s="176"/>
    </row>
    <row r="102" spans="1:16" x14ac:dyDescent="0.25">
      <c r="A102" s="53" t="s">
        <v>120</v>
      </c>
      <c r="B102" s="62" t="str">
        <f t="shared" si="13"/>
        <v/>
      </c>
      <c r="C102" s="62" t="str">
        <f t="shared" si="14"/>
        <v/>
      </c>
      <c r="D102" s="62" t="str">
        <f t="shared" si="15"/>
        <v/>
      </c>
      <c r="E102" s="62" t="str">
        <f>IF(L102="","",IF('Endeavor Budget Template'!$G$6="",'JV- Multiple Depts- CGA Use'!$E$10,'Endeavor Budget Template'!$G$6))</f>
        <v/>
      </c>
      <c r="F102" s="62" t="str">
        <f>IF(L102="","",TEXT(+'Endeavor Budget Template'!$H$6,0))</f>
        <v/>
      </c>
      <c r="G102" s="245">
        <v>7080</v>
      </c>
      <c r="H102" s="62" t="str">
        <f>IF(L102="","",TEXT(+'Endeavor Budget Template'!$I$6,0))</f>
        <v/>
      </c>
      <c r="I102" s="63"/>
      <c r="J102" s="63"/>
      <c r="K102" s="62" t="str">
        <f t="shared" si="16"/>
        <v/>
      </c>
      <c r="L102" s="207" t="str">
        <f>IF(SUMIFS('Endeavor Budget Template'!$M$86:$M$102,'Endeavor Budget Template'!$B$86:$B$102,'JV- Multiple Depts- CGA Use'!G102)=0,"",
SUMIFS('Endeavor Budget Template'!$M$86:$M$102,'Endeavor Budget Template'!$B$86:$B$102,'JV- Multiple Depts- CGA Use'!G102))</f>
        <v/>
      </c>
      <c r="M102" s="51" t="str">
        <f t="shared" si="17"/>
        <v/>
      </c>
      <c r="N102" s="61"/>
      <c r="O102" s="61"/>
      <c r="P102" s="176"/>
    </row>
    <row r="103" spans="1:16" x14ac:dyDescent="0.25">
      <c r="A103" s="53" t="s">
        <v>45</v>
      </c>
      <c r="B103" s="62" t="str">
        <f t="shared" si="13"/>
        <v/>
      </c>
      <c r="C103" s="62" t="str">
        <f t="shared" si="14"/>
        <v/>
      </c>
      <c r="D103" s="62" t="str">
        <f t="shared" si="15"/>
        <v/>
      </c>
      <c r="E103" s="62" t="str">
        <f>IF(L103="","",IF('Endeavor Budget Template'!$G$6="",'JV- Multiple Depts- CGA Use'!$E$10,'Endeavor Budget Template'!$G$6))</f>
        <v/>
      </c>
      <c r="F103" s="62" t="str">
        <f>IF(L103="","",TEXT(+'Endeavor Budget Template'!$H$6,0))</f>
        <v/>
      </c>
      <c r="G103" s="245">
        <v>7085</v>
      </c>
      <c r="H103" s="62" t="str">
        <f>IF(L103="","",TEXT(+'Endeavor Budget Template'!$I$6,0))</f>
        <v/>
      </c>
      <c r="I103" s="63"/>
      <c r="J103" s="63"/>
      <c r="K103" s="62" t="str">
        <f t="shared" si="16"/>
        <v/>
      </c>
      <c r="L103" s="207" t="str">
        <f>IF(SUMIFS('Endeavor Budget Template'!$M$86:$M$102,'Endeavor Budget Template'!$B$86:$B$102,'JV- Multiple Depts- CGA Use'!G103)=0,"",
SUMIFS('Endeavor Budget Template'!$M$86:$M$102,'Endeavor Budget Template'!$B$86:$B$102,'JV- Multiple Depts- CGA Use'!G103))</f>
        <v/>
      </c>
      <c r="M103" s="51" t="str">
        <f t="shared" si="17"/>
        <v/>
      </c>
      <c r="N103" s="61"/>
      <c r="O103" s="61"/>
      <c r="P103" s="176"/>
    </row>
    <row r="104" spans="1:16" x14ac:dyDescent="0.25">
      <c r="A104" s="53" t="s">
        <v>121</v>
      </c>
      <c r="B104" s="62" t="str">
        <f t="shared" si="13"/>
        <v/>
      </c>
      <c r="C104" s="62" t="str">
        <f t="shared" si="14"/>
        <v/>
      </c>
      <c r="D104" s="62" t="str">
        <f t="shared" si="15"/>
        <v/>
      </c>
      <c r="E104" s="62" t="str">
        <f>IF(L104="","",IF('Endeavor Budget Template'!$G$6="",'JV- Multiple Depts- CGA Use'!$E$10,'Endeavor Budget Template'!$G$6))</f>
        <v/>
      </c>
      <c r="F104" s="62" t="str">
        <f>IF(L104="","",TEXT(+'Endeavor Budget Template'!$H$6,0))</f>
        <v/>
      </c>
      <c r="G104" s="245">
        <v>7090</v>
      </c>
      <c r="H104" s="62" t="str">
        <f>IF(L104="","",TEXT(+'Endeavor Budget Template'!$I$6,0))</f>
        <v/>
      </c>
      <c r="I104" s="63"/>
      <c r="J104" s="63"/>
      <c r="K104" s="62" t="str">
        <f t="shared" si="16"/>
        <v/>
      </c>
      <c r="L104" s="207" t="str">
        <f>IF(SUMIFS('Endeavor Budget Template'!$M$86:$M$102,'Endeavor Budget Template'!$B$86:$B$102,'JV- Multiple Depts- CGA Use'!G104)=0,"",
SUMIFS('Endeavor Budget Template'!$M$86:$M$102,'Endeavor Budget Template'!$B$86:$B$102,'JV- Multiple Depts- CGA Use'!G104))</f>
        <v/>
      </c>
      <c r="M104" s="51" t="str">
        <f t="shared" si="17"/>
        <v/>
      </c>
      <c r="N104" s="61"/>
      <c r="O104" s="61"/>
      <c r="P104" s="176"/>
    </row>
    <row r="105" spans="1:16" x14ac:dyDescent="0.25">
      <c r="A105" s="53" t="s">
        <v>122</v>
      </c>
      <c r="B105" s="62" t="str">
        <f t="shared" si="13"/>
        <v/>
      </c>
      <c r="C105" s="62" t="str">
        <f t="shared" si="14"/>
        <v/>
      </c>
      <c r="D105" s="62" t="str">
        <f t="shared" si="15"/>
        <v/>
      </c>
      <c r="E105" s="62" t="str">
        <f>IF(L105="","",IF('Endeavor Budget Template'!$G$6="",'JV- Multiple Depts- CGA Use'!$E$10,'Endeavor Budget Template'!$G$6))</f>
        <v/>
      </c>
      <c r="F105" s="62" t="str">
        <f>IF(L105="","",TEXT(+'Endeavor Budget Template'!$H$6,0))</f>
        <v/>
      </c>
      <c r="G105" s="245">
        <v>7100</v>
      </c>
      <c r="H105" s="62" t="str">
        <f>IF(L105="","",TEXT(+'Endeavor Budget Template'!$I$6,0))</f>
        <v/>
      </c>
      <c r="I105" s="63"/>
      <c r="J105" s="63"/>
      <c r="K105" s="62" t="str">
        <f t="shared" si="16"/>
        <v/>
      </c>
      <c r="L105" s="207" t="str">
        <f>IF(SUMIFS('Endeavor Budget Template'!$M$86:$M$102,'Endeavor Budget Template'!$B$86:$B$102,'JV- Multiple Depts- CGA Use'!G105)=0,"",
SUMIFS('Endeavor Budget Template'!$M$86:$M$102,'Endeavor Budget Template'!$B$86:$B$102,'JV- Multiple Depts- CGA Use'!G105))</f>
        <v/>
      </c>
      <c r="M105" s="51" t="str">
        <f t="shared" si="17"/>
        <v/>
      </c>
      <c r="N105" s="61"/>
      <c r="O105" s="61"/>
      <c r="P105" s="176"/>
    </row>
    <row r="106" spans="1:16" x14ac:dyDescent="0.25">
      <c r="A106" s="53" t="s">
        <v>123</v>
      </c>
      <c r="B106" s="62" t="str">
        <f t="shared" si="13"/>
        <v/>
      </c>
      <c r="C106" s="62" t="str">
        <f t="shared" si="14"/>
        <v/>
      </c>
      <c r="D106" s="62" t="str">
        <f t="shared" si="15"/>
        <v/>
      </c>
      <c r="E106" s="62" t="str">
        <f>IF(L106="","",IF('Endeavor Budget Template'!$G$6="",'JV- Multiple Depts- CGA Use'!$E$10,'Endeavor Budget Template'!$G$6))</f>
        <v/>
      </c>
      <c r="F106" s="62" t="str">
        <f>IF(L106="","",TEXT(+'Endeavor Budget Template'!$H$6,0))</f>
        <v/>
      </c>
      <c r="G106" s="245">
        <v>7105</v>
      </c>
      <c r="H106" s="62" t="str">
        <f>IF(L106="","",TEXT(+'Endeavor Budget Template'!$I$6,0))</f>
        <v/>
      </c>
      <c r="I106" s="63"/>
      <c r="J106" s="63"/>
      <c r="K106" s="62" t="str">
        <f t="shared" si="16"/>
        <v/>
      </c>
      <c r="L106" s="207" t="str">
        <f>IF(SUMIFS('Endeavor Budget Template'!$M$86:$M$102,'Endeavor Budget Template'!$B$86:$B$102,'JV- Multiple Depts- CGA Use'!G106)=0,"",
SUMIFS('Endeavor Budget Template'!$M$86:$M$102,'Endeavor Budget Template'!$B$86:$B$102,'JV- Multiple Depts- CGA Use'!G106))</f>
        <v/>
      </c>
      <c r="M106" s="51" t="str">
        <f t="shared" si="17"/>
        <v/>
      </c>
      <c r="N106" s="61"/>
      <c r="O106" s="61"/>
      <c r="P106" s="176"/>
    </row>
    <row r="107" spans="1:16" x14ac:dyDescent="0.25">
      <c r="A107" s="53" t="s">
        <v>124</v>
      </c>
      <c r="B107" s="62" t="str">
        <f t="shared" si="13"/>
        <v/>
      </c>
      <c r="C107" s="62" t="str">
        <f t="shared" si="14"/>
        <v/>
      </c>
      <c r="D107" s="62" t="str">
        <f t="shared" si="15"/>
        <v/>
      </c>
      <c r="E107" s="62" t="str">
        <f>IF(L107="","",IF('Endeavor Budget Template'!$G$6="",'JV- Multiple Depts- CGA Use'!$E$10,'Endeavor Budget Template'!$G$6))</f>
        <v/>
      </c>
      <c r="F107" s="62" t="str">
        <f>IF(L107="","",TEXT(+'Endeavor Budget Template'!$H$6,0))</f>
        <v/>
      </c>
      <c r="G107" s="245">
        <v>7110</v>
      </c>
      <c r="H107" s="62" t="str">
        <f>IF(L107="","",TEXT(+'Endeavor Budget Template'!$I$6,0))</f>
        <v/>
      </c>
      <c r="I107" s="63"/>
      <c r="J107" s="63"/>
      <c r="K107" s="62" t="str">
        <f t="shared" si="16"/>
        <v/>
      </c>
      <c r="L107" s="207" t="str">
        <f>IF(SUMIFS('Endeavor Budget Template'!$M$86:$M$102,'Endeavor Budget Template'!$B$86:$B$102,'JV- Multiple Depts- CGA Use'!G107)=0,"",
SUMIFS('Endeavor Budget Template'!$M$86:$M$102,'Endeavor Budget Template'!$B$86:$B$102,'JV- Multiple Depts- CGA Use'!G107))</f>
        <v/>
      </c>
      <c r="M107" s="51" t="str">
        <f t="shared" si="17"/>
        <v/>
      </c>
      <c r="N107" s="61"/>
      <c r="O107" s="61"/>
      <c r="P107" s="176"/>
    </row>
    <row r="108" spans="1:16" x14ac:dyDescent="0.25">
      <c r="A108" s="53" t="s">
        <v>125</v>
      </c>
      <c r="B108" s="62" t="str">
        <f t="shared" si="13"/>
        <v/>
      </c>
      <c r="C108" s="62" t="str">
        <f t="shared" si="14"/>
        <v/>
      </c>
      <c r="D108" s="62" t="str">
        <f t="shared" si="15"/>
        <v/>
      </c>
      <c r="E108" s="62" t="str">
        <f>IF(L108="","",IF('Endeavor Budget Template'!$G$6="",'JV- Multiple Depts- CGA Use'!$E$10,'Endeavor Budget Template'!$G$6))</f>
        <v/>
      </c>
      <c r="F108" s="62" t="str">
        <f>IF(L108="","",TEXT(+'Endeavor Budget Template'!$H$6,0))</f>
        <v/>
      </c>
      <c r="G108" s="245">
        <v>7115</v>
      </c>
      <c r="H108" s="62" t="str">
        <f>IF(L108="","",TEXT(+'Endeavor Budget Template'!$I$6,0))</f>
        <v/>
      </c>
      <c r="I108" s="63"/>
      <c r="J108" s="63"/>
      <c r="K108" s="62" t="str">
        <f t="shared" si="16"/>
        <v/>
      </c>
      <c r="L108" s="207" t="str">
        <f>IF(SUMIFS('Endeavor Budget Template'!$M$86:$M$102,'Endeavor Budget Template'!$B$86:$B$102,'JV- Multiple Depts- CGA Use'!G108)=0,"",
SUMIFS('Endeavor Budget Template'!$M$86:$M$102,'Endeavor Budget Template'!$B$86:$B$102,'JV- Multiple Depts- CGA Use'!G108))</f>
        <v/>
      </c>
      <c r="M108" s="51" t="str">
        <f t="shared" si="17"/>
        <v/>
      </c>
      <c r="N108" s="61"/>
      <c r="O108" s="61"/>
      <c r="P108" s="176"/>
    </row>
    <row r="109" spans="1:16" x14ac:dyDescent="0.25">
      <c r="A109" s="53" t="s">
        <v>37</v>
      </c>
      <c r="B109" s="62" t="str">
        <f t="shared" si="13"/>
        <v/>
      </c>
      <c r="C109" s="62" t="str">
        <f t="shared" si="14"/>
        <v/>
      </c>
      <c r="D109" s="62" t="str">
        <f t="shared" si="15"/>
        <v/>
      </c>
      <c r="E109" s="62" t="str">
        <f>IF(L109="","",IF('Endeavor Budget Template'!$G$6="",'JV- Multiple Depts- CGA Use'!$E$10,'Endeavor Budget Template'!$G$6))</f>
        <v/>
      </c>
      <c r="F109" s="62" t="str">
        <f>IF(L109="","",TEXT(+'Endeavor Budget Template'!$H$6,0))</f>
        <v/>
      </c>
      <c r="G109" s="245" t="s">
        <v>105</v>
      </c>
      <c r="H109" s="62" t="str">
        <f>IF(L109="","",TEXT(+'Endeavor Budget Template'!$I$6,0))</f>
        <v/>
      </c>
      <c r="I109" s="63"/>
      <c r="J109" s="63"/>
      <c r="K109" s="62" t="str">
        <f t="shared" si="16"/>
        <v/>
      </c>
      <c r="L109" s="207" t="str">
        <f>IF(SUMIFS('Endeavor Budget Template'!$M$94:$M$98,'Endeavor Budget Template'!$B$94:$B$98,'JV- Multiple Depts- CGA Use'!G109)=0,"",
SUMIFS('Endeavor Budget Template'!$M$94:$M$98,'Endeavor Budget Template'!$B$94:$B$98,'JV- Multiple Depts- CGA Use'!G109))</f>
        <v/>
      </c>
      <c r="M109" s="51" t="str">
        <f t="shared" si="17"/>
        <v/>
      </c>
      <c r="N109" s="61"/>
      <c r="O109" s="61"/>
      <c r="P109" s="176"/>
    </row>
    <row r="110" spans="1:16" x14ac:dyDescent="0.25">
      <c r="A110" s="53" t="s">
        <v>126</v>
      </c>
      <c r="B110" s="62" t="str">
        <f t="shared" si="13"/>
        <v/>
      </c>
      <c r="C110" s="62" t="str">
        <f t="shared" si="14"/>
        <v/>
      </c>
      <c r="D110" s="62" t="str">
        <f t="shared" si="15"/>
        <v/>
      </c>
      <c r="E110" s="62" t="str">
        <f>IF(L110="","",IF('Endeavor Budget Template'!$G$6="",'JV- Multiple Depts- CGA Use'!$E$10,'Endeavor Budget Template'!$G$6))</f>
        <v/>
      </c>
      <c r="F110" s="62" t="str">
        <f>IF(L110="","",TEXT(+'Endeavor Budget Template'!$H$6,0))</f>
        <v/>
      </c>
      <c r="G110" s="245">
        <v>7400</v>
      </c>
      <c r="H110" s="62" t="str">
        <f>IF(L110="","",TEXT(+'Endeavor Budget Template'!$I$6,0))</f>
        <v/>
      </c>
      <c r="I110" s="63"/>
      <c r="J110" s="63"/>
      <c r="K110" s="62" t="str">
        <f t="shared" si="16"/>
        <v/>
      </c>
      <c r="L110" s="207" t="str">
        <f>IF(SUMIFS('Endeavor Budget Template'!$M$76:$M$78,'Endeavor Budget Template'!$B$76:$B$78,'JV- Multiple Depts- CGA Use'!G110)=0,"",
SUMIFS('Endeavor Budget Template'!$M$76:$M$78,'Endeavor Budget Template'!$B$76:$B$78,'JV- Multiple Depts- CGA Use'!G110))</f>
        <v/>
      </c>
      <c r="M110" s="51" t="str">
        <f t="shared" si="17"/>
        <v/>
      </c>
      <c r="N110" s="61"/>
      <c r="O110" s="61"/>
      <c r="P110" s="176"/>
    </row>
    <row r="111" spans="1:16" x14ac:dyDescent="0.25">
      <c r="A111" s="53" t="s">
        <v>129</v>
      </c>
      <c r="B111" s="62" t="str">
        <f t="shared" si="13"/>
        <v/>
      </c>
      <c r="C111" s="62" t="str">
        <f t="shared" si="14"/>
        <v/>
      </c>
      <c r="D111" s="62" t="str">
        <f t="shared" si="15"/>
        <v/>
      </c>
      <c r="E111" s="62" t="str">
        <f>IF(L111="","",IF('Endeavor Budget Template'!$G$6="",'JV- Multiple Depts- CGA Use'!$E$10,'Endeavor Budget Template'!$G$6))</f>
        <v/>
      </c>
      <c r="F111" s="62" t="str">
        <f>IF(L111="","",TEXT(+'Endeavor Budget Template'!$H$6,0))</f>
        <v/>
      </c>
      <c r="G111" s="235" t="s">
        <v>282</v>
      </c>
      <c r="H111" s="62" t="str">
        <f>IF(L111="","",TEXT(+'Endeavor Budget Template'!$I$6,0))</f>
        <v/>
      </c>
      <c r="I111" s="63"/>
      <c r="J111" s="63"/>
      <c r="K111" s="62" t="str">
        <f t="shared" si="16"/>
        <v/>
      </c>
      <c r="L111" s="207" t="str">
        <f>IF(SUMIFS('Endeavor Budget Template'!$M$75:$M$120,'Endeavor Budget Template'!$C$75:$C$120,"Total F&amp;A Requested")=0,"",
SUMIFS('Endeavor Budget Template'!$M$75:$M$120,'Endeavor Budget Template'!$C$75:$C$120,"Total F&amp;A Requested"))</f>
        <v/>
      </c>
      <c r="M111" s="55" t="str">
        <f t="shared" si="17"/>
        <v/>
      </c>
      <c r="N111" s="61"/>
      <c r="O111" s="61"/>
      <c r="P111" s="176"/>
    </row>
    <row r="112" spans="1:16" x14ac:dyDescent="0.25">
      <c r="I112" s="61"/>
      <c r="J112" s="61"/>
      <c r="L112" s="64">
        <f>SUM(L77:L111)</f>
        <v>0</v>
      </c>
      <c r="M112" s="65" t="s">
        <v>71</v>
      </c>
      <c r="N112" s="61"/>
      <c r="O112" s="61"/>
    </row>
    <row r="113" spans="1:16" x14ac:dyDescent="0.25">
      <c r="I113" s="61"/>
      <c r="J113" s="61"/>
    </row>
    <row r="114" spans="1:16" x14ac:dyDescent="0.25">
      <c r="B114" s="61"/>
      <c r="C114" s="61"/>
      <c r="D114" s="61"/>
      <c r="E114" s="61"/>
      <c r="H114" s="61"/>
      <c r="I114" s="61"/>
      <c r="J114" s="61"/>
      <c r="K114" s="61"/>
    </row>
    <row r="115" spans="1:16" x14ac:dyDescent="0.25">
      <c r="A115" s="50" t="s">
        <v>69</v>
      </c>
      <c r="B115" s="61"/>
      <c r="C115" s="61"/>
      <c r="D115" s="59" t="s">
        <v>82</v>
      </c>
      <c r="E115" s="397"/>
      <c r="F115" s="61"/>
      <c r="G115" s="61"/>
      <c r="H115" s="61"/>
      <c r="I115" s="61"/>
      <c r="J115" s="61"/>
      <c r="K115" s="61"/>
      <c r="M115" s="61"/>
      <c r="N115" s="61"/>
      <c r="O115" s="61"/>
    </row>
    <row r="116" spans="1:16" x14ac:dyDescent="0.25">
      <c r="A116" s="160" t="s">
        <v>173</v>
      </c>
      <c r="B116" s="161" t="s">
        <v>67</v>
      </c>
      <c r="C116" s="161" t="s">
        <v>66</v>
      </c>
      <c r="D116" s="161" t="s">
        <v>65</v>
      </c>
      <c r="E116" s="161" t="s">
        <v>64</v>
      </c>
      <c r="F116" s="161" t="s">
        <v>63</v>
      </c>
      <c r="G116" s="161" t="s">
        <v>62</v>
      </c>
      <c r="H116" s="161" t="s">
        <v>61</v>
      </c>
      <c r="I116" s="161" t="s">
        <v>60</v>
      </c>
      <c r="J116" s="161" t="s">
        <v>59</v>
      </c>
      <c r="K116" s="161" t="s">
        <v>58</v>
      </c>
      <c r="L116" s="162" t="s">
        <v>57</v>
      </c>
      <c r="M116" s="161" t="s">
        <v>56</v>
      </c>
      <c r="N116" s="161" t="s">
        <v>55</v>
      </c>
      <c r="O116" s="65"/>
    </row>
    <row r="117" spans="1:16" x14ac:dyDescent="0.25">
      <c r="A117" s="53" t="s">
        <v>114</v>
      </c>
      <c r="B117" s="62" t="str">
        <f t="shared" ref="B117:B119" si="18">IF(L117="","","05")</f>
        <v/>
      </c>
      <c r="C117" s="62" t="str">
        <f t="shared" ref="C117:C119" si="19">IF(L117="","","BD01")</f>
        <v/>
      </c>
      <c r="D117" s="62" t="str">
        <f t="shared" ref="D117:D119" si="20">IF(L117="","","A")</f>
        <v/>
      </c>
      <c r="E117" s="62" t="str">
        <f>IF(L117="","",IF('Endeavor Budget Template'!$G$6="",'JV- Multiple Depts- CGA Use'!$E$50,'Endeavor Budget Template'!$G$6))</f>
        <v/>
      </c>
      <c r="F117" s="62" t="str">
        <f>IF(L117="","",TEXT(+'Endeavor Budget Template'!$H$6,0))</f>
        <v/>
      </c>
      <c r="G117" s="176">
        <v>7025</v>
      </c>
      <c r="H117" s="62" t="str">
        <f>IF(L117="","",TEXT(+'Endeavor Budget Template'!$I$6,0))</f>
        <v/>
      </c>
      <c r="I117" s="63"/>
      <c r="J117" s="63"/>
      <c r="K117" s="62" t="str">
        <f t="shared" ref="K117:K119" si="21">IF(L117="","","+")</f>
        <v/>
      </c>
      <c r="L117" s="207" t="str">
        <f>IF(SUMIFS('Endeavor Budget Template'!$M$81:$M$85,'Endeavor Budget Template'!$B$81:$B$85,'JV- Multiple Depts- CGA Use'!G117)=0,"",
SUMIFS('Endeavor Budget Template'!$M$81:$M$85,'Endeavor Budget Template'!$B$81:$B$85,'JV- Multiple Depts- CGA Use'!G117))</f>
        <v/>
      </c>
      <c r="M117" s="51" t="str">
        <f>IF(L117="","",$B$8)</f>
        <v/>
      </c>
      <c r="N117" s="61"/>
      <c r="O117" s="61"/>
      <c r="P117" s="209"/>
    </row>
    <row r="118" spans="1:16" x14ac:dyDescent="0.25">
      <c r="A118" s="53" t="s">
        <v>116</v>
      </c>
      <c r="B118" s="62" t="str">
        <f t="shared" si="18"/>
        <v/>
      </c>
      <c r="C118" s="62" t="str">
        <f t="shared" si="19"/>
        <v/>
      </c>
      <c r="D118" s="62" t="str">
        <f t="shared" si="20"/>
        <v/>
      </c>
      <c r="E118" s="62" t="str">
        <f>IF(L118="","",IF('Endeavor Budget Template'!$G$6="",'JV- Multiple Depts- CGA Use'!$E$50,'Endeavor Budget Template'!$G$6))</f>
        <v/>
      </c>
      <c r="F118" s="62" t="str">
        <f>IF(L118="","",TEXT(+'Endeavor Budget Template'!$H$6,0))</f>
        <v/>
      </c>
      <c r="G118" s="176">
        <v>7050</v>
      </c>
      <c r="H118" s="62" t="str">
        <f>IF(L118="","",TEXT(+'Endeavor Budget Template'!$I$6,0))</f>
        <v/>
      </c>
      <c r="I118" s="63"/>
      <c r="J118" s="63"/>
      <c r="K118" s="62" t="str">
        <f t="shared" si="21"/>
        <v/>
      </c>
      <c r="L118" s="207" t="str">
        <f>IF(SUMIFS('Endeavor Budget Template'!$M$81:$M$85,'Endeavor Budget Template'!$B$81:$B$85,'JV- Multiple Depts- CGA Use'!G118)=0,"",
SUMIFS('Endeavor Budget Template'!$M$81:$M$85,'Endeavor Budget Template'!$B$81:$B$85,'JV- Multiple Depts- CGA Use'!G118))</f>
        <v/>
      </c>
      <c r="M118" s="51" t="str">
        <f>IF(L118="","",$B$8)</f>
        <v/>
      </c>
      <c r="P118" s="209"/>
    </row>
    <row r="119" spans="1:16" x14ac:dyDescent="0.25">
      <c r="A119" s="53" t="s">
        <v>37</v>
      </c>
      <c r="B119" s="62" t="str">
        <f t="shared" si="18"/>
        <v/>
      </c>
      <c r="C119" s="62" t="str">
        <f t="shared" si="19"/>
        <v/>
      </c>
      <c r="D119" s="62" t="str">
        <f t="shared" si="20"/>
        <v/>
      </c>
      <c r="E119" s="62" t="str">
        <f>IF(L119="","",IF('Endeavor Budget Template'!$G$6="",'JV- Multiple Depts- CGA Use'!$E$50,'Endeavor Budget Template'!$G$6))</f>
        <v/>
      </c>
      <c r="F119" s="62" t="str">
        <f>IF(L119="","",TEXT(+'Endeavor Budget Template'!$H$6,0))</f>
        <v/>
      </c>
      <c r="G119" s="176">
        <v>7300</v>
      </c>
      <c r="H119" s="62" t="str">
        <f>IF(L119="","",TEXT(+'Endeavor Budget Template'!$I$6,0))</f>
        <v/>
      </c>
      <c r="I119" s="63"/>
      <c r="J119" s="63"/>
      <c r="K119" s="62" t="str">
        <f t="shared" si="21"/>
        <v/>
      </c>
      <c r="L119" s="259" t="str">
        <f>IF(SUMIFS('Endeavor Budget Template'!$M$81:$M$85,'Endeavor Budget Template'!$B$81:$B$85,'JV- Multiple Depts- CGA Use'!G119)=0,"",
SUMIFS('Endeavor Budget Template'!$M$81:$M$85,'Endeavor Budget Template'!$B$81:$B$85,'JV- Multiple Depts- CGA Use'!G119))</f>
        <v/>
      </c>
      <c r="M119" s="55" t="str">
        <f>IF(L119="","",$B$8)</f>
        <v/>
      </c>
      <c r="P119" s="209"/>
    </row>
    <row r="120" spans="1:16" x14ac:dyDescent="0.25">
      <c r="A120" s="53"/>
      <c r="B120" s="62"/>
      <c r="C120" s="62"/>
      <c r="D120" s="62"/>
      <c r="E120" s="62"/>
      <c r="F120" s="62"/>
      <c r="G120" s="62"/>
      <c r="H120" s="62"/>
      <c r="I120" s="63"/>
      <c r="J120" s="63"/>
      <c r="K120" s="62"/>
      <c r="L120" s="64">
        <f>SUM(L117:L119)</f>
        <v>0</v>
      </c>
      <c r="M120" s="65" t="s">
        <v>71</v>
      </c>
    </row>
    <row r="121" spans="1:16" x14ac:dyDescent="0.25">
      <c r="A121" s="53"/>
      <c r="B121" s="62"/>
      <c r="C121" s="62"/>
      <c r="D121" s="62"/>
      <c r="E121" s="62"/>
      <c r="F121" s="62"/>
      <c r="G121" s="62"/>
      <c r="H121" s="62"/>
      <c r="I121" s="63"/>
      <c r="J121" s="63"/>
      <c r="K121" s="62"/>
    </row>
    <row r="122" spans="1:16" x14ac:dyDescent="0.25">
      <c r="A122" s="53"/>
      <c r="B122" s="62"/>
      <c r="C122" s="62"/>
      <c r="D122" s="62"/>
      <c r="E122" s="62"/>
      <c r="F122" s="62"/>
      <c r="G122" s="62"/>
      <c r="H122" s="62"/>
      <c r="I122" s="63"/>
      <c r="J122" s="63"/>
      <c r="K122" s="62"/>
    </row>
    <row r="123" spans="1:16" x14ac:dyDescent="0.25">
      <c r="A123" s="50" t="s">
        <v>68</v>
      </c>
      <c r="B123" s="61"/>
      <c r="C123" s="61"/>
      <c r="D123" s="59" t="s">
        <v>82</v>
      </c>
      <c r="E123" s="397"/>
      <c r="F123" s="61"/>
      <c r="G123" s="61"/>
      <c r="H123" s="61"/>
      <c r="I123" s="61"/>
      <c r="J123" s="61"/>
      <c r="K123" s="61"/>
      <c r="M123" s="61"/>
      <c r="N123" s="61"/>
      <c r="O123" s="61"/>
    </row>
    <row r="124" spans="1:16" x14ac:dyDescent="0.25">
      <c r="A124" s="160" t="s">
        <v>173</v>
      </c>
      <c r="B124" s="161" t="s">
        <v>67</v>
      </c>
      <c r="C124" s="161" t="s">
        <v>66</v>
      </c>
      <c r="D124" s="161" t="s">
        <v>65</v>
      </c>
      <c r="E124" s="161" t="s">
        <v>64</v>
      </c>
      <c r="F124" s="161" t="s">
        <v>63</v>
      </c>
      <c r="G124" s="161" t="s">
        <v>62</v>
      </c>
      <c r="H124" s="161" t="s">
        <v>61</v>
      </c>
      <c r="I124" s="161" t="s">
        <v>60</v>
      </c>
      <c r="J124" s="161" t="s">
        <v>59</v>
      </c>
      <c r="K124" s="161" t="s">
        <v>58</v>
      </c>
      <c r="L124" s="162" t="s">
        <v>57</v>
      </c>
      <c r="M124" s="161" t="s">
        <v>56</v>
      </c>
      <c r="N124" s="161" t="s">
        <v>55</v>
      </c>
      <c r="O124" s="65"/>
    </row>
    <row r="125" spans="1:16" x14ac:dyDescent="0.25">
      <c r="A125" s="53" t="s">
        <v>127</v>
      </c>
      <c r="B125" s="62" t="str">
        <f t="shared" ref="B125" si="22">IF(L125="","","05")</f>
        <v/>
      </c>
      <c r="C125" s="62" t="str">
        <f t="shared" ref="C125" si="23">IF(L125="","","BD01")</f>
        <v/>
      </c>
      <c r="D125" s="62" t="str">
        <f t="shared" ref="D125" si="24">IF(L125="","","A")</f>
        <v/>
      </c>
      <c r="E125" s="62" t="str">
        <f>IF(L125="","",IF('Endeavor Budget Template'!$G$6="",'JV- Multiple Depts- CGA Use'!$E$58,'Endeavor Budget Template'!$G$6))</f>
        <v/>
      </c>
      <c r="F125" s="62" t="str">
        <f>IF(L125="","",TEXT(+'Endeavor Budget Template'!$H$6,0))</f>
        <v/>
      </c>
      <c r="G125" s="176">
        <v>7500</v>
      </c>
      <c r="H125" s="62" t="str">
        <f>IF(L125="","",TEXT(+'Endeavor Budget Template'!$I$6,0))</f>
        <v/>
      </c>
      <c r="I125" s="63"/>
      <c r="J125" s="63"/>
      <c r="K125" s="62" t="str">
        <f t="shared" ref="K125" si="25">IF(L125="","","+")</f>
        <v/>
      </c>
      <c r="L125" s="260" t="str">
        <f>IF(SUMIFS('Endeavor Budget Template'!$M$94:$M$97,'Endeavor Budget Template'!$B$94:$B$97,'JV- Multiple Depts- CGA Use'!G125)=0,"",
SUMIFS('Endeavor Budget Template'!$M$94:$M$97,'Endeavor Budget Template'!$B$94:$B$97,'JV- Multiple Depts- CGA Use'!G125))</f>
        <v/>
      </c>
      <c r="M125" s="55" t="str">
        <f>IF(L125="","",$B$8)</f>
        <v/>
      </c>
      <c r="N125" s="61"/>
      <c r="O125" s="61"/>
      <c r="P125" s="208"/>
    </row>
    <row r="126" spans="1:16" x14ac:dyDescent="0.25">
      <c r="L126" s="64">
        <f>SUM(L125)</f>
        <v>0</v>
      </c>
      <c r="M126" s="65" t="s">
        <v>71</v>
      </c>
      <c r="P126" s="208"/>
    </row>
    <row r="128" spans="1:16" x14ac:dyDescent="0.25">
      <c r="L128" s="210">
        <f>L112+L120+L126</f>
        <v>0</v>
      </c>
      <c r="M128" s="212" t="s">
        <v>253</v>
      </c>
    </row>
    <row r="129" spans="1:16" ht="14.45" customHeight="1" x14ac:dyDescent="0.25">
      <c r="L129" s="194" t="str">
        <f>IF(L128='Endeavor Budget Template'!M186,"Ok","Need Review")</f>
        <v>Ok</v>
      </c>
      <c r="M129" s="195" t="s">
        <v>303</v>
      </c>
      <c r="O129" s="189"/>
      <c r="P129" s="190" t="s">
        <v>183</v>
      </c>
    </row>
    <row r="130" spans="1:16" x14ac:dyDescent="0.25">
      <c r="N130" s="189"/>
      <c r="O130" s="189"/>
      <c r="P130" s="189"/>
    </row>
    <row r="131" spans="1:16" s="257" customFormat="1" ht="15.75" thickBot="1" x14ac:dyDescent="0.3">
      <c r="L131" s="256"/>
      <c r="P131" s="258"/>
    </row>
    <row r="132" spans="1:16" ht="15.75" thickTop="1" x14ac:dyDescent="0.25"/>
    <row r="134" spans="1:16" x14ac:dyDescent="0.25">
      <c r="A134" s="398" t="s">
        <v>305</v>
      </c>
      <c r="B134" s="399"/>
      <c r="C134" s="400"/>
      <c r="D134" s="400"/>
      <c r="E134" s="401"/>
      <c r="P134" s="51"/>
    </row>
    <row r="135" spans="1:16" x14ac:dyDescent="0.25">
      <c r="A135" s="252" t="s">
        <v>286</v>
      </c>
      <c r="B135" s="402">
        <f>'Endeavor Budget Template'!N$13</f>
        <v>0</v>
      </c>
      <c r="C135" s="403"/>
      <c r="E135" s="253"/>
      <c r="P135" s="509"/>
    </row>
    <row r="136" spans="1:16" x14ac:dyDescent="0.25">
      <c r="A136" s="252" t="s">
        <v>287</v>
      </c>
      <c r="B136" s="402">
        <f>'Endeavor Budget Template'!N$15</f>
        <v>0</v>
      </c>
      <c r="C136" s="403"/>
      <c r="E136" s="253"/>
      <c r="P136" s="509"/>
    </row>
    <row r="137" spans="1:16" x14ac:dyDescent="0.25">
      <c r="A137" s="252" t="s">
        <v>288</v>
      </c>
      <c r="B137" s="402">
        <f>'Endeavor Budget Template'!N$16</f>
        <v>0</v>
      </c>
      <c r="C137" s="403"/>
      <c r="E137" s="253"/>
      <c r="P137" s="509"/>
    </row>
    <row r="138" spans="1:16" ht="12.75" customHeight="1" x14ac:dyDescent="0.25">
      <c r="A138" s="252"/>
      <c r="E138" s="253"/>
      <c r="P138" s="299"/>
    </row>
    <row r="139" spans="1:16" x14ac:dyDescent="0.25">
      <c r="A139" s="254" t="s">
        <v>74</v>
      </c>
      <c r="B139" s="404" t="s">
        <v>70</v>
      </c>
      <c r="C139" s="404"/>
      <c r="D139" s="55"/>
      <c r="E139" s="255"/>
    </row>
    <row r="140" spans="1:16" x14ac:dyDescent="0.25">
      <c r="A140" s="56"/>
      <c r="B140" s="56"/>
      <c r="C140" s="57"/>
      <c r="D140" s="58"/>
      <c r="E140" s="56"/>
    </row>
    <row r="141" spans="1:16" x14ac:dyDescent="0.25">
      <c r="A141" s="50" t="s">
        <v>72</v>
      </c>
      <c r="D141" s="59" t="s">
        <v>82</v>
      </c>
      <c r="E141" s="397" t="str">
        <f>IF('Endeavor Budget Template'!L147="","",'Endeavor Budget Template'!L147)</f>
        <v/>
      </c>
      <c r="L141" s="60"/>
    </row>
    <row r="142" spans="1:16" x14ac:dyDescent="0.25">
      <c r="A142" s="160" t="s">
        <v>247</v>
      </c>
      <c r="B142" s="161" t="s">
        <v>67</v>
      </c>
      <c r="C142" s="161" t="s">
        <v>66</v>
      </c>
      <c r="D142" s="161" t="s">
        <v>65</v>
      </c>
      <c r="E142" s="161" t="s">
        <v>64</v>
      </c>
      <c r="F142" s="161" t="s">
        <v>63</v>
      </c>
      <c r="G142" s="161" t="s">
        <v>62</v>
      </c>
      <c r="H142" s="161" t="s">
        <v>61</v>
      </c>
      <c r="I142" s="161" t="s">
        <v>60</v>
      </c>
      <c r="J142" s="161" t="s">
        <v>59</v>
      </c>
      <c r="K142" s="161" t="s">
        <v>58</v>
      </c>
      <c r="L142" s="162" t="s">
        <v>57</v>
      </c>
      <c r="M142" s="161" t="s">
        <v>56</v>
      </c>
      <c r="N142" s="161" t="s">
        <v>55</v>
      </c>
      <c r="O142" s="65"/>
      <c r="P142" s="54"/>
    </row>
    <row r="143" spans="1:16" x14ac:dyDescent="0.25">
      <c r="A143" s="53" t="s">
        <v>144</v>
      </c>
      <c r="B143" s="62" t="str">
        <f t="shared" ref="B143:B177" si="26">IF(L143="","","05")</f>
        <v/>
      </c>
      <c r="C143" s="62" t="str">
        <f t="shared" ref="C143:C177" si="27">IF(L143="","","BD01")</f>
        <v/>
      </c>
      <c r="D143" s="62" t="str">
        <f t="shared" ref="D143:D177" si="28">IF(L143="","","A")</f>
        <v/>
      </c>
      <c r="E143" s="62" t="str">
        <f>IF(L143="","",IF('Endeavor Budget Template'!$G$6="",'JV- Multiple Depts- CGA Use'!$E$10,'Endeavor Budget Template'!$G$6))</f>
        <v/>
      </c>
      <c r="F143" s="62" t="str">
        <f>IF(L143="","",TEXT(+'Endeavor Budget Template'!$H$6,0))</f>
        <v/>
      </c>
      <c r="G143" s="244">
        <v>6010</v>
      </c>
      <c r="H143" s="62" t="str">
        <f>IF(L143="","",TEXT(+'Endeavor Budget Template'!$I$6,0))</f>
        <v/>
      </c>
      <c r="I143" s="63"/>
      <c r="J143" s="63"/>
      <c r="K143" s="62" t="str">
        <f t="shared" ref="K143:K177" si="29">IF(L143="","","+")</f>
        <v/>
      </c>
      <c r="L143" s="207" t="str">
        <f>IF(SUMIFS('Endeavor Budget Template'!$N$18:$N$72,'Endeavor Budget Template'!$B$18:$B$72,'JV- Multiple Depts- CGA Use'!G143)=0,"",
SUMIFS('Endeavor Budget Template'!$N$18:$N$72,'Endeavor Budget Template'!$B$18:$B$72,'JV- Multiple Depts- CGA Use'!G143))</f>
        <v/>
      </c>
      <c r="M143" s="51" t="str">
        <f t="shared" ref="M143:M177" si="30">IF(L143="","",$B$8)</f>
        <v/>
      </c>
      <c r="N143" s="61"/>
      <c r="O143" s="61"/>
      <c r="P143" s="176"/>
    </row>
    <row r="144" spans="1:16" x14ac:dyDescent="0.25">
      <c r="A144" s="53" t="s">
        <v>145</v>
      </c>
      <c r="B144" s="62" t="str">
        <f t="shared" si="26"/>
        <v/>
      </c>
      <c r="C144" s="62" t="str">
        <f t="shared" si="27"/>
        <v/>
      </c>
      <c r="D144" s="62" t="str">
        <f t="shared" si="28"/>
        <v/>
      </c>
      <c r="E144" s="62" t="str">
        <f>IF(L144="","",IF('Endeavor Budget Template'!$G$6="",'JV- Multiple Depts- CGA Use'!$E$10,'Endeavor Budget Template'!$G$6))</f>
        <v/>
      </c>
      <c r="F144" s="62" t="str">
        <f>IF(L144="","",TEXT(+'Endeavor Budget Template'!$H$6,0))</f>
        <v/>
      </c>
      <c r="G144" s="244">
        <v>6012</v>
      </c>
      <c r="H144" s="62" t="str">
        <f>IF(L144="","",TEXT(+'Endeavor Budget Template'!$I$6,0))</f>
        <v/>
      </c>
      <c r="I144" s="63"/>
      <c r="J144" s="63"/>
      <c r="K144" s="62" t="str">
        <f t="shared" si="29"/>
        <v/>
      </c>
      <c r="L144" s="207" t="str">
        <f>IF(SUMIFS('Endeavor Budget Template'!$N$18:$N$72,'Endeavor Budget Template'!$B$18:$B$72,'JV- Multiple Depts- CGA Use'!G144)=0,"",
SUMIFS('Endeavor Budget Template'!$N$18:$N$72,'Endeavor Budget Template'!$B$18:$B$72,'JV- Multiple Depts- CGA Use'!G144))</f>
        <v/>
      </c>
      <c r="M144" s="51" t="str">
        <f t="shared" si="30"/>
        <v/>
      </c>
      <c r="N144" s="61"/>
      <c r="O144" s="61"/>
      <c r="P144" s="176"/>
    </row>
    <row r="145" spans="1:16" x14ac:dyDescent="0.25">
      <c r="A145" s="53" t="s">
        <v>146</v>
      </c>
      <c r="B145" s="62" t="str">
        <f t="shared" si="26"/>
        <v/>
      </c>
      <c r="C145" s="62" t="str">
        <f t="shared" si="27"/>
        <v/>
      </c>
      <c r="D145" s="62" t="str">
        <f t="shared" si="28"/>
        <v/>
      </c>
      <c r="E145" s="62" t="str">
        <f>IF(L145="","",IF('Endeavor Budget Template'!$G$6="",'JV- Multiple Depts- CGA Use'!$E$10,'Endeavor Budget Template'!$G$6))</f>
        <v/>
      </c>
      <c r="F145" s="62" t="str">
        <f>IF(L145="","",TEXT(+'Endeavor Budget Template'!$H$6,0))</f>
        <v/>
      </c>
      <c r="G145" s="244">
        <v>6020</v>
      </c>
      <c r="H145" s="62" t="str">
        <f>IF(L145="","",TEXT(+'Endeavor Budget Template'!$I$6,0))</f>
        <v/>
      </c>
      <c r="I145" s="63"/>
      <c r="J145" s="63"/>
      <c r="K145" s="62" t="str">
        <f t="shared" si="29"/>
        <v/>
      </c>
      <c r="L145" s="207" t="str">
        <f>IF(SUMIFS('Endeavor Budget Template'!$N$18:$N$72,'Endeavor Budget Template'!$B$18:$B$72,'JV- Multiple Depts- CGA Use'!G145)=0,"",
SUMIFS('Endeavor Budget Template'!$N$18:$N$72,'Endeavor Budget Template'!$B$18:$B$72,'JV- Multiple Depts- CGA Use'!G145))</f>
        <v/>
      </c>
      <c r="M145" s="51" t="str">
        <f t="shared" si="30"/>
        <v/>
      </c>
      <c r="N145" s="61"/>
      <c r="O145" s="61"/>
      <c r="P145" s="176"/>
    </row>
    <row r="146" spans="1:16" x14ac:dyDescent="0.25">
      <c r="A146" s="53" t="s">
        <v>147</v>
      </c>
      <c r="B146" s="62" t="str">
        <f t="shared" si="26"/>
        <v/>
      </c>
      <c r="C146" s="62" t="str">
        <f t="shared" si="27"/>
        <v/>
      </c>
      <c r="D146" s="62" t="str">
        <f t="shared" si="28"/>
        <v/>
      </c>
      <c r="E146" s="62" t="str">
        <f>IF(L146="","",IF('Endeavor Budget Template'!$G$6="",'JV- Multiple Depts- CGA Use'!$E$10,'Endeavor Budget Template'!$G$6))</f>
        <v/>
      </c>
      <c r="F146" s="62" t="str">
        <f>IF(L146="","",TEXT(+'Endeavor Budget Template'!$H$6,0))</f>
        <v/>
      </c>
      <c r="G146" s="244">
        <v>6025</v>
      </c>
      <c r="H146" s="62" t="str">
        <f>IF(L146="","",TEXT(+'Endeavor Budget Template'!$I$6,0))</f>
        <v/>
      </c>
      <c r="I146" s="63"/>
      <c r="J146" s="63"/>
      <c r="K146" s="62" t="str">
        <f t="shared" si="29"/>
        <v/>
      </c>
      <c r="L146" s="207" t="str">
        <f>IF(SUMIFS('Endeavor Budget Template'!$N$18:$N$72,'Endeavor Budget Template'!$B$18:$B$72,'JV- Multiple Depts- CGA Use'!G146)=0,"",
SUMIFS('Endeavor Budget Template'!$N$18:$N$72,'Endeavor Budget Template'!$B$18:$B$72,'JV- Multiple Depts- CGA Use'!G146))</f>
        <v/>
      </c>
      <c r="M146" s="51" t="str">
        <f t="shared" si="30"/>
        <v/>
      </c>
      <c r="N146" s="61"/>
      <c r="O146" s="61"/>
      <c r="P146" s="176"/>
    </row>
    <row r="147" spans="1:16" x14ac:dyDescent="0.25">
      <c r="A147" s="53" t="s">
        <v>148</v>
      </c>
      <c r="B147" s="62" t="str">
        <f t="shared" si="26"/>
        <v/>
      </c>
      <c r="C147" s="62" t="str">
        <f t="shared" si="27"/>
        <v/>
      </c>
      <c r="D147" s="62" t="str">
        <f t="shared" si="28"/>
        <v/>
      </c>
      <c r="E147" s="62" t="str">
        <f>IF(L147="","",IF('Endeavor Budget Template'!$G$6="",'JV- Multiple Depts- CGA Use'!$E$10,'Endeavor Budget Template'!$G$6))</f>
        <v/>
      </c>
      <c r="F147" s="62" t="str">
        <f>IF(L147="","",TEXT(+'Endeavor Budget Template'!$H$6,0))</f>
        <v/>
      </c>
      <c r="G147" s="244">
        <v>6030</v>
      </c>
      <c r="H147" s="62" t="str">
        <f>IF(L147="","",TEXT(+'Endeavor Budget Template'!$I$6,0))</f>
        <v/>
      </c>
      <c r="I147" s="63"/>
      <c r="J147" s="63"/>
      <c r="K147" s="62" t="str">
        <f t="shared" si="29"/>
        <v/>
      </c>
      <c r="L147" s="207" t="str">
        <f>IF(SUMIFS('Endeavor Budget Template'!$N$18:$N$72,'Endeavor Budget Template'!$B$18:$B$72,'JV- Multiple Depts- CGA Use'!G147)=0,"",
SUMIFS('Endeavor Budget Template'!$N$18:$N$72,'Endeavor Budget Template'!$B$18:$B$72,'JV- Multiple Depts- CGA Use'!G147))</f>
        <v/>
      </c>
      <c r="M147" s="51" t="str">
        <f t="shared" si="30"/>
        <v/>
      </c>
      <c r="N147" s="61"/>
      <c r="O147" s="61"/>
      <c r="P147" s="176"/>
    </row>
    <row r="148" spans="1:16" x14ac:dyDescent="0.25">
      <c r="A148" s="53" t="s">
        <v>149</v>
      </c>
      <c r="B148" s="62" t="str">
        <f t="shared" si="26"/>
        <v/>
      </c>
      <c r="C148" s="62" t="str">
        <f t="shared" si="27"/>
        <v/>
      </c>
      <c r="D148" s="62" t="str">
        <f t="shared" si="28"/>
        <v/>
      </c>
      <c r="E148" s="62" t="str">
        <f>IF(L148="","",IF('Endeavor Budget Template'!$G$6="",'JV- Multiple Depts- CGA Use'!$E$10,'Endeavor Budget Template'!$G$6))</f>
        <v/>
      </c>
      <c r="F148" s="62" t="str">
        <f>IF(L148="","",TEXT(+'Endeavor Budget Template'!$H$6,0))</f>
        <v/>
      </c>
      <c r="G148" s="244">
        <v>6040</v>
      </c>
      <c r="H148" s="62" t="str">
        <f>IF(L148="","",TEXT(+'Endeavor Budget Template'!$I$6,0))</f>
        <v/>
      </c>
      <c r="I148" s="63"/>
      <c r="J148" s="63"/>
      <c r="K148" s="62" t="str">
        <f t="shared" si="29"/>
        <v/>
      </c>
      <c r="L148" s="207" t="str">
        <f>IF(SUMIFS('Endeavor Budget Template'!$N$18:$N$72,'Endeavor Budget Template'!$B$18:$B$72,'JV- Multiple Depts- CGA Use'!G148)=0,"",
SUMIFS('Endeavor Budget Template'!$N$18:$N$72,'Endeavor Budget Template'!$B$18:$B$72,'JV- Multiple Depts- CGA Use'!G148))</f>
        <v/>
      </c>
      <c r="M148" s="51" t="str">
        <f t="shared" si="30"/>
        <v/>
      </c>
      <c r="N148" s="61"/>
      <c r="O148" s="61"/>
      <c r="P148" s="176"/>
    </row>
    <row r="149" spans="1:16" x14ac:dyDescent="0.25">
      <c r="A149" s="53" t="s">
        <v>150</v>
      </c>
      <c r="B149" s="62" t="str">
        <f t="shared" si="26"/>
        <v/>
      </c>
      <c r="C149" s="62" t="str">
        <f t="shared" si="27"/>
        <v/>
      </c>
      <c r="D149" s="62" t="str">
        <f t="shared" si="28"/>
        <v/>
      </c>
      <c r="E149" s="62" t="str">
        <f>IF(L149="","",IF('Endeavor Budget Template'!$G$6="",'JV- Multiple Depts- CGA Use'!$E$10,'Endeavor Budget Template'!$G$6))</f>
        <v/>
      </c>
      <c r="F149" s="62" t="str">
        <f>IF(L149="","",TEXT(+'Endeavor Budget Template'!$H$6,0))</f>
        <v/>
      </c>
      <c r="G149" s="244">
        <v>6050</v>
      </c>
      <c r="H149" s="62" t="str">
        <f>IF(L149="","",TEXT(+'Endeavor Budget Template'!$I$6,0))</f>
        <v/>
      </c>
      <c r="I149" s="63"/>
      <c r="J149" s="63"/>
      <c r="K149" s="62" t="str">
        <f t="shared" si="29"/>
        <v/>
      </c>
      <c r="L149" s="207" t="str">
        <f>IF(SUMIFS('Endeavor Budget Template'!$N$18:$N$72,'Endeavor Budget Template'!$B$18:$B$72,'JV- Multiple Depts- CGA Use'!G149)=0,"",
SUMIFS('Endeavor Budget Template'!$N$18:$N$72,'Endeavor Budget Template'!$B$18:$B$72,'JV- Multiple Depts- CGA Use'!G149))</f>
        <v/>
      </c>
      <c r="M149" s="51" t="str">
        <f t="shared" si="30"/>
        <v/>
      </c>
      <c r="N149" s="61"/>
      <c r="O149" s="61"/>
      <c r="P149" s="176"/>
    </row>
    <row r="150" spans="1:16" x14ac:dyDescent="0.25">
      <c r="A150" s="53" t="s">
        <v>151</v>
      </c>
      <c r="B150" s="62" t="str">
        <f t="shared" si="26"/>
        <v/>
      </c>
      <c r="C150" s="62" t="str">
        <f t="shared" si="27"/>
        <v/>
      </c>
      <c r="D150" s="62" t="str">
        <f t="shared" si="28"/>
        <v/>
      </c>
      <c r="E150" s="62" t="str">
        <f>IF(L150="","",IF('Endeavor Budget Template'!$G$6="",'JV- Multiple Depts- CGA Use'!$E$10,'Endeavor Budget Template'!$G$6))</f>
        <v/>
      </c>
      <c r="F150" s="62" t="str">
        <f>IF(L150="","",TEXT(+'Endeavor Budget Template'!$H$6,0))</f>
        <v/>
      </c>
      <c r="G150" s="244">
        <v>6060</v>
      </c>
      <c r="H150" s="62" t="str">
        <f>IF(L150="","",TEXT(+'Endeavor Budget Template'!$I$6,0))</f>
        <v/>
      </c>
      <c r="I150" s="63"/>
      <c r="J150" s="63"/>
      <c r="K150" s="62" t="str">
        <f t="shared" si="29"/>
        <v/>
      </c>
      <c r="L150" s="207" t="str">
        <f>IF(SUMIFS('Endeavor Budget Template'!$N$18:$N$72,'Endeavor Budget Template'!$B$18:$B$72,'JV- Multiple Depts- CGA Use'!G150)=0,"",
SUMIFS('Endeavor Budget Template'!$N$18:$N$72,'Endeavor Budget Template'!$B$18:$B$72,'JV- Multiple Depts- CGA Use'!G150))</f>
        <v/>
      </c>
      <c r="M150" s="51" t="str">
        <f t="shared" si="30"/>
        <v/>
      </c>
      <c r="N150" s="61"/>
      <c r="O150" s="61"/>
      <c r="P150" s="176"/>
    </row>
    <row r="151" spans="1:16" x14ac:dyDescent="0.25">
      <c r="A151" s="53" t="s">
        <v>152</v>
      </c>
      <c r="B151" s="62" t="str">
        <f t="shared" si="26"/>
        <v/>
      </c>
      <c r="C151" s="62" t="str">
        <f t="shared" si="27"/>
        <v/>
      </c>
      <c r="D151" s="62" t="str">
        <f t="shared" si="28"/>
        <v/>
      </c>
      <c r="E151" s="62" t="str">
        <f>IF(L151="","",IF('Endeavor Budget Template'!$G$6="",'JV- Multiple Depts- CGA Use'!$E$10,'Endeavor Budget Template'!$G$6))</f>
        <v/>
      </c>
      <c r="F151" s="62" t="str">
        <f>IF(L151="","",TEXT(+'Endeavor Budget Template'!$H$6,0))</f>
        <v/>
      </c>
      <c r="G151" s="244">
        <v>6100</v>
      </c>
      <c r="H151" s="62" t="str">
        <f>IF(L151="","",TEXT(+'Endeavor Budget Template'!$I$6,0))</f>
        <v/>
      </c>
      <c r="I151" s="63"/>
      <c r="J151" s="63"/>
      <c r="K151" s="62" t="str">
        <f t="shared" si="29"/>
        <v/>
      </c>
      <c r="L151" s="207" t="str">
        <f>IF(SUMIFS('Endeavor Budget Template'!$N$18:$N$72,'Endeavor Budget Template'!$B$18:$B$72,'JV- Multiple Depts- CGA Use'!G151)=0,"",
SUMIFS('Endeavor Budget Template'!$N$18:$N$72,'Endeavor Budget Template'!$B$18:$B$72,'JV- Multiple Depts- CGA Use'!G151))</f>
        <v/>
      </c>
      <c r="M151" s="51" t="str">
        <f t="shared" si="30"/>
        <v/>
      </c>
      <c r="N151" s="61"/>
      <c r="O151" s="61"/>
      <c r="P151" s="176"/>
    </row>
    <row r="152" spans="1:16" x14ac:dyDescent="0.25">
      <c r="A152" s="53" t="s">
        <v>153</v>
      </c>
      <c r="B152" s="62" t="str">
        <f t="shared" si="26"/>
        <v/>
      </c>
      <c r="C152" s="62" t="str">
        <f t="shared" si="27"/>
        <v/>
      </c>
      <c r="D152" s="62" t="str">
        <f t="shared" si="28"/>
        <v/>
      </c>
      <c r="E152" s="62" t="str">
        <f>IF(L152="","",IF('Endeavor Budget Template'!$G$6="",'JV- Multiple Depts- CGA Use'!$E$10,'Endeavor Budget Template'!$G$6))</f>
        <v/>
      </c>
      <c r="F152" s="62" t="str">
        <f>IF(L152="","",TEXT(+'Endeavor Budget Template'!$H$6,0))</f>
        <v/>
      </c>
      <c r="G152" s="244">
        <v>6105</v>
      </c>
      <c r="H152" s="62" t="str">
        <f>IF(L152="","",TEXT(+'Endeavor Budget Template'!$I$6,0))</f>
        <v/>
      </c>
      <c r="I152" s="63"/>
      <c r="J152" s="63"/>
      <c r="K152" s="62" t="str">
        <f t="shared" si="29"/>
        <v/>
      </c>
      <c r="L152" s="207" t="str">
        <f>IF(SUMIFS('Endeavor Budget Template'!$N$18:$N$72,'Endeavor Budget Template'!$B$18:$B$72,'JV- Multiple Depts- CGA Use'!G152)=0,"",
SUMIFS('Endeavor Budget Template'!$N$18:$N$72,'Endeavor Budget Template'!$B$18:$B$72,'JV- Multiple Depts- CGA Use'!G152))</f>
        <v/>
      </c>
      <c r="M152" s="51" t="str">
        <f t="shared" si="30"/>
        <v/>
      </c>
      <c r="N152" s="61"/>
      <c r="O152" s="61"/>
      <c r="P152" s="176"/>
    </row>
    <row r="153" spans="1:16" x14ac:dyDescent="0.25">
      <c r="A153" s="53" t="s">
        <v>154</v>
      </c>
      <c r="B153" s="62" t="str">
        <f t="shared" si="26"/>
        <v/>
      </c>
      <c r="C153" s="62" t="str">
        <f t="shared" si="27"/>
        <v/>
      </c>
      <c r="D153" s="62" t="str">
        <f t="shared" si="28"/>
        <v/>
      </c>
      <c r="E153" s="62" t="str">
        <f>IF(L153="","",IF('Endeavor Budget Template'!$G$6="",'JV- Multiple Depts- CGA Use'!$E$10,'Endeavor Budget Template'!$G$6))</f>
        <v/>
      </c>
      <c r="F153" s="62" t="str">
        <f>IF(L153="","",TEXT(+'Endeavor Budget Template'!$H$6,0))</f>
        <v/>
      </c>
      <c r="G153" s="244">
        <v>6110</v>
      </c>
      <c r="H153" s="62" t="str">
        <f>IF(L153="","",TEXT(+'Endeavor Budget Template'!$I$6,0))</f>
        <v/>
      </c>
      <c r="I153" s="63"/>
      <c r="J153" s="63"/>
      <c r="K153" s="62" t="str">
        <f t="shared" si="29"/>
        <v/>
      </c>
      <c r="L153" s="207" t="str">
        <f>IF(SUMIFS('Endeavor Budget Template'!$N$18:$N$72,'Endeavor Budget Template'!$B$18:$B$72,'JV- Multiple Depts- CGA Use'!G153)=0,"",
SUMIFS('Endeavor Budget Template'!$N$18:$N$72,'Endeavor Budget Template'!$B$18:$B$72,'JV- Multiple Depts- CGA Use'!G153))</f>
        <v/>
      </c>
      <c r="M153" s="51" t="str">
        <f t="shared" si="30"/>
        <v/>
      </c>
      <c r="N153" s="61"/>
      <c r="O153" s="61"/>
      <c r="P153" s="176"/>
    </row>
    <row r="154" spans="1:16" x14ac:dyDescent="0.25">
      <c r="A154" s="53" t="s">
        <v>155</v>
      </c>
      <c r="B154" s="62" t="str">
        <f t="shared" si="26"/>
        <v/>
      </c>
      <c r="C154" s="62" t="str">
        <f t="shared" si="27"/>
        <v/>
      </c>
      <c r="D154" s="62" t="str">
        <f t="shared" si="28"/>
        <v/>
      </c>
      <c r="E154" s="62" t="str">
        <f>IF(L154="","",IF('Endeavor Budget Template'!$G$6="",'JV- Multiple Depts- CGA Use'!$E$10,'Endeavor Budget Template'!$G$6))</f>
        <v/>
      </c>
      <c r="F154" s="62" t="str">
        <f>IF(L154="","",TEXT(+'Endeavor Budget Template'!$H$6,0))</f>
        <v/>
      </c>
      <c r="G154" s="244">
        <v>6120</v>
      </c>
      <c r="H154" s="62" t="str">
        <f>IF(L154="","",TEXT(+'Endeavor Budget Template'!$I$6,0))</f>
        <v/>
      </c>
      <c r="I154" s="63"/>
      <c r="J154" s="63"/>
      <c r="K154" s="62" t="str">
        <f t="shared" si="29"/>
        <v/>
      </c>
      <c r="L154" s="207" t="str">
        <f>IF(SUMIFS('Endeavor Budget Template'!$N$18:$N$72,'Endeavor Budget Template'!$B$18:$B$72,'JV- Multiple Depts- CGA Use'!G154)=0,"",
SUMIFS('Endeavor Budget Template'!$N$18:$N$72,'Endeavor Budget Template'!$B$18:$B$72,'JV- Multiple Depts- CGA Use'!G154))</f>
        <v/>
      </c>
      <c r="M154" s="51" t="str">
        <f t="shared" si="30"/>
        <v/>
      </c>
      <c r="N154" s="61"/>
      <c r="O154" s="61"/>
      <c r="P154" s="176"/>
    </row>
    <row r="155" spans="1:16" x14ac:dyDescent="0.25">
      <c r="A155" s="53" t="s">
        <v>156</v>
      </c>
      <c r="B155" s="62" t="str">
        <f t="shared" si="26"/>
        <v/>
      </c>
      <c r="C155" s="62" t="str">
        <f t="shared" si="27"/>
        <v/>
      </c>
      <c r="D155" s="62" t="str">
        <f t="shared" si="28"/>
        <v/>
      </c>
      <c r="E155" s="62" t="str">
        <f>IF(L155="","",IF('Endeavor Budget Template'!$G$6="",'JV- Multiple Depts- CGA Use'!$E$10,'Endeavor Budget Template'!$G$6))</f>
        <v/>
      </c>
      <c r="F155" s="62" t="str">
        <f>IF(L155="","",TEXT(+'Endeavor Budget Template'!$H$6,0))</f>
        <v/>
      </c>
      <c r="G155" s="235">
        <v>6299</v>
      </c>
      <c r="H155" s="62" t="str">
        <f>IF(L155="","",TEXT(+'Endeavor Budget Template'!$I$6,0))</f>
        <v/>
      </c>
      <c r="I155" s="63"/>
      <c r="J155" s="63"/>
      <c r="K155" s="62" t="str">
        <f t="shared" si="29"/>
        <v/>
      </c>
      <c r="L155" s="207" t="str">
        <f>IF(SUMIFS('Endeavor Budget Template'!$N$18:$N$72,'Endeavor Budget Template'!$C$18:$C$72,"Benefits")=0,"",
SUMIFS('Endeavor Budget Template'!$N$18:$N$72,'Endeavor Budget Template'!$C$18:$C$72,"Benefits"))</f>
        <v/>
      </c>
      <c r="M155" s="51" t="str">
        <f t="shared" si="30"/>
        <v/>
      </c>
      <c r="N155" s="61"/>
      <c r="O155" s="61"/>
      <c r="P155" s="176"/>
    </row>
    <row r="156" spans="1:16" x14ac:dyDescent="0.25">
      <c r="A156" s="53" t="s">
        <v>108</v>
      </c>
      <c r="B156" s="62" t="str">
        <f t="shared" si="26"/>
        <v/>
      </c>
      <c r="C156" s="62" t="str">
        <f t="shared" si="27"/>
        <v/>
      </c>
      <c r="D156" s="62" t="str">
        <f t="shared" si="28"/>
        <v/>
      </c>
      <c r="E156" s="62" t="str">
        <f>IF(L156="","",IF('Endeavor Budget Template'!$G$6="",'JV- Multiple Depts- CGA Use'!$E$10,'Endeavor Budget Template'!$G$6))</f>
        <v/>
      </c>
      <c r="F156" s="62" t="str">
        <f>IF(L156="","",TEXT(+'Endeavor Budget Template'!$H$6,0))</f>
        <v/>
      </c>
      <c r="G156" s="245">
        <v>7000</v>
      </c>
      <c r="H156" s="62" t="str">
        <f>IF(L156="","",TEXT(+'Endeavor Budget Template'!$I$6,0))</f>
        <v/>
      </c>
      <c r="I156" s="63"/>
      <c r="J156" s="63"/>
      <c r="K156" s="62" t="str">
        <f t="shared" si="29"/>
        <v/>
      </c>
      <c r="L156" s="207" t="str">
        <f>IF(SUMIFS('Endeavor Budget Template'!$N$86:$N$102,'Endeavor Budget Template'!$B$86:$B$102,'JV- Multiple Depts- CGA Use'!G156)=0,"",
SUMIFS('Endeavor Budget Template'!$N$86:$N$102,'Endeavor Budget Template'!$B$86:$B$102,'JV- Multiple Depts- CGA Use'!G156))</f>
        <v/>
      </c>
      <c r="M156" s="51" t="str">
        <f t="shared" si="30"/>
        <v/>
      </c>
      <c r="N156" s="61"/>
      <c r="O156" s="61"/>
      <c r="P156" s="176"/>
    </row>
    <row r="157" spans="1:16" x14ac:dyDescent="0.25">
      <c r="A157" s="53" t="s">
        <v>109</v>
      </c>
      <c r="B157" s="62" t="str">
        <f t="shared" si="26"/>
        <v/>
      </c>
      <c r="C157" s="62" t="str">
        <f t="shared" si="27"/>
        <v/>
      </c>
      <c r="D157" s="62" t="str">
        <f t="shared" si="28"/>
        <v/>
      </c>
      <c r="E157" s="62" t="str">
        <f>IF(L157="","",IF('Endeavor Budget Template'!$G$6="",'JV- Multiple Depts- CGA Use'!$E$10,'Endeavor Budget Template'!$G$6))</f>
        <v/>
      </c>
      <c r="F157" s="62" t="str">
        <f>IF(L157="","",TEXT(+'Endeavor Budget Template'!$H$6,0))</f>
        <v/>
      </c>
      <c r="G157" s="245">
        <v>7005</v>
      </c>
      <c r="H157" s="62" t="str">
        <f>IF(L157="","",TEXT(+'Endeavor Budget Template'!$I$6,0))</f>
        <v/>
      </c>
      <c r="I157" s="63"/>
      <c r="J157" s="63"/>
      <c r="K157" s="62" t="str">
        <f t="shared" si="29"/>
        <v/>
      </c>
      <c r="L157" s="207" t="str">
        <f>IF(SUMIFS('Endeavor Budget Template'!$N$86:$N$102,'Endeavor Budget Template'!$B$86:$B$102,'JV- Multiple Depts- CGA Use'!G157)=0,"",
SUMIFS('Endeavor Budget Template'!$N$86:$N$102,'Endeavor Budget Template'!$B$86:$B$102,'JV- Multiple Depts- CGA Use'!G157))</f>
        <v/>
      </c>
      <c r="M157" s="51" t="str">
        <f t="shared" si="30"/>
        <v/>
      </c>
      <c r="N157" s="61"/>
      <c r="O157" s="61"/>
      <c r="P157" s="176"/>
    </row>
    <row r="158" spans="1:16" x14ac:dyDescent="0.25">
      <c r="A158" s="53" t="s">
        <v>110</v>
      </c>
      <c r="B158" s="62" t="str">
        <f t="shared" si="26"/>
        <v/>
      </c>
      <c r="C158" s="62" t="str">
        <f t="shared" si="27"/>
        <v/>
      </c>
      <c r="D158" s="62" t="str">
        <f t="shared" si="28"/>
        <v/>
      </c>
      <c r="E158" s="62" t="str">
        <f>IF(L158="","",IF('Endeavor Budget Template'!$G$6="",'JV- Multiple Depts- CGA Use'!$E$10,'Endeavor Budget Template'!$G$6))</f>
        <v/>
      </c>
      <c r="F158" s="62" t="str">
        <f>IF(L158="","",TEXT(+'Endeavor Budget Template'!$H$6,0))</f>
        <v/>
      </c>
      <c r="G158" s="245">
        <v>7010</v>
      </c>
      <c r="H158" s="62" t="str">
        <f>IF(L158="","",TEXT(+'Endeavor Budget Template'!$I$6,0))</f>
        <v/>
      </c>
      <c r="I158" s="63"/>
      <c r="J158" s="63"/>
      <c r="K158" s="62" t="str">
        <f t="shared" si="29"/>
        <v/>
      </c>
      <c r="L158" s="207" t="str">
        <f>IF(SUMIFS('Endeavor Budget Template'!$N$86:$N$102,'Endeavor Budget Template'!$B$86:$B$102,'JV- Multiple Depts- CGA Use'!G158)=0,"",
SUMIFS('Endeavor Budget Template'!$N$86:$N$102,'Endeavor Budget Template'!$B$86:$B$102,'JV- Multiple Depts- CGA Use'!G158))</f>
        <v/>
      </c>
      <c r="M158" s="51" t="str">
        <f t="shared" si="30"/>
        <v/>
      </c>
      <c r="N158" s="61"/>
      <c r="O158" s="61"/>
      <c r="P158" s="176"/>
    </row>
    <row r="159" spans="1:16" x14ac:dyDescent="0.25">
      <c r="A159" s="53" t="s">
        <v>112</v>
      </c>
      <c r="B159" s="62" t="str">
        <f t="shared" si="26"/>
        <v/>
      </c>
      <c r="C159" s="62" t="str">
        <f t="shared" si="27"/>
        <v/>
      </c>
      <c r="D159" s="62" t="str">
        <f t="shared" si="28"/>
        <v/>
      </c>
      <c r="E159" s="62" t="str">
        <f>IF(L159="","",IF('Endeavor Budget Template'!$G$6="",'JV- Multiple Depts- CGA Use'!$E$10,'Endeavor Budget Template'!$G$6))</f>
        <v/>
      </c>
      <c r="F159" s="62" t="str">
        <f>IF(L159="","",TEXT(+'Endeavor Budget Template'!$H$6,0))</f>
        <v/>
      </c>
      <c r="G159" s="245">
        <v>7015</v>
      </c>
      <c r="H159" s="62" t="str">
        <f>IF(L159="","",TEXT(+'Endeavor Budget Template'!$I$6,0))</f>
        <v/>
      </c>
      <c r="I159" s="63"/>
      <c r="J159" s="63"/>
      <c r="K159" s="62" t="str">
        <f t="shared" si="29"/>
        <v/>
      </c>
      <c r="L159" s="207" t="str">
        <f>IF(SUMIFS('Endeavor Budget Template'!$N$86:$N$102,'Endeavor Budget Template'!$B$86:$B$102,'JV- Multiple Depts- CGA Use'!G159)=0,"",
SUMIFS('Endeavor Budget Template'!$N$86:$N$102,'Endeavor Budget Template'!$B$86:$B$102,'JV- Multiple Depts- CGA Use'!G159))</f>
        <v/>
      </c>
      <c r="M159" s="51" t="str">
        <f t="shared" si="30"/>
        <v/>
      </c>
      <c r="N159" s="61"/>
      <c r="O159" s="61"/>
      <c r="P159" s="176"/>
    </row>
    <row r="160" spans="1:16" x14ac:dyDescent="0.25">
      <c r="A160" s="53" t="s">
        <v>113</v>
      </c>
      <c r="B160" s="62" t="str">
        <f t="shared" si="26"/>
        <v/>
      </c>
      <c r="C160" s="62" t="str">
        <f t="shared" si="27"/>
        <v/>
      </c>
      <c r="D160" s="62" t="str">
        <f t="shared" si="28"/>
        <v/>
      </c>
      <c r="E160" s="62" t="str">
        <f>IF(L160="","",IF('Endeavor Budget Template'!$G$6="",'JV- Multiple Depts- CGA Use'!$E$10,'Endeavor Budget Template'!$G$6))</f>
        <v/>
      </c>
      <c r="F160" s="62" t="str">
        <f>IF(L160="","",TEXT(+'Endeavor Budget Template'!$H$6,0))</f>
        <v/>
      </c>
      <c r="G160" s="245">
        <v>7020</v>
      </c>
      <c r="H160" s="62" t="str">
        <f>IF(L160="","",TEXT(+'Endeavor Budget Template'!$I$6,0))</f>
        <v/>
      </c>
      <c r="I160" s="63"/>
      <c r="J160" s="63"/>
      <c r="K160" s="62" t="str">
        <f t="shared" si="29"/>
        <v/>
      </c>
      <c r="L160" s="207" t="str">
        <f>IF(SUMIFS('Endeavor Budget Template'!$N$86:$N$102,'Endeavor Budget Template'!$B$86:$B$102,'JV- Multiple Depts- CGA Use'!G160)=0,"",
SUMIFS('Endeavor Budget Template'!$N$86:$N$102,'Endeavor Budget Template'!$B$86:$B$102,'JV- Multiple Depts- CGA Use'!G160))</f>
        <v/>
      </c>
      <c r="M160" s="51" t="str">
        <f t="shared" si="30"/>
        <v/>
      </c>
      <c r="N160" s="61"/>
      <c r="O160" s="61"/>
      <c r="P160" s="176"/>
    </row>
    <row r="161" spans="1:16" x14ac:dyDescent="0.25">
      <c r="A161" s="53" t="s">
        <v>325</v>
      </c>
      <c r="B161" s="62" t="str">
        <f t="shared" si="26"/>
        <v/>
      </c>
      <c r="C161" s="62" t="str">
        <f t="shared" si="27"/>
        <v/>
      </c>
      <c r="D161" s="62" t="str">
        <f t="shared" si="28"/>
        <v/>
      </c>
      <c r="E161" s="62" t="str">
        <f>IF(L161="","",IF('Endeavor Budget Template'!$G$6="",'JV- Multiple Depts- CGA Use'!$E$10,'Endeavor Budget Template'!$G$6))</f>
        <v/>
      </c>
      <c r="F161" s="62" t="str">
        <f>IF(L161="","",TEXT(+'Endeavor Budget Template'!$H$6,0))</f>
        <v/>
      </c>
      <c r="G161" s="245">
        <v>7025</v>
      </c>
      <c r="H161" s="62" t="str">
        <f>IF(L161="","",TEXT(+'Endeavor Budget Template'!$I$6,0))</f>
        <v/>
      </c>
      <c r="I161" s="63"/>
      <c r="J161" s="63"/>
      <c r="K161" s="62" t="str">
        <f t="shared" si="29"/>
        <v/>
      </c>
      <c r="L161" s="207" t="str">
        <f>IF(SUMIFS('Endeavor Budget Template'!$N$78:$N$80,'Endeavor Budget Template'!$B$78:$B$80,'JV- Multiple Depts- CGA Use'!G161)=0,"",
SUMIFS('Endeavor Budget Template'!$N$78:$N$80,'Endeavor Budget Template'!$B$78:$B$80,'JV- Multiple Depts- CGA Use'!G161))</f>
        <v/>
      </c>
      <c r="M161" s="51" t="str">
        <f t="shared" si="30"/>
        <v/>
      </c>
      <c r="N161" s="61"/>
      <c r="O161" s="61"/>
      <c r="P161" s="176"/>
    </row>
    <row r="162" spans="1:16" x14ac:dyDescent="0.25">
      <c r="A162" s="53" t="s">
        <v>116</v>
      </c>
      <c r="B162" s="62" t="str">
        <f t="shared" si="26"/>
        <v/>
      </c>
      <c r="C162" s="62" t="str">
        <f t="shared" si="27"/>
        <v/>
      </c>
      <c r="D162" s="62" t="str">
        <f t="shared" si="28"/>
        <v/>
      </c>
      <c r="E162" s="62" t="str">
        <f>IF(L162="","",IF('Endeavor Budget Template'!$G$6="",'JV- Multiple Depts- CGA Use'!$E$10,'Endeavor Budget Template'!$G$6))</f>
        <v/>
      </c>
      <c r="F162" s="62" t="str">
        <f>IF(L162="","",TEXT(+'Endeavor Budget Template'!$H$6,0))</f>
        <v/>
      </c>
      <c r="G162" s="245">
        <v>7050</v>
      </c>
      <c r="H162" s="62" t="str">
        <f>IF(L162="","",TEXT(+'Endeavor Budget Template'!$I$6,0))</f>
        <v/>
      </c>
      <c r="I162" s="63"/>
      <c r="J162" s="63"/>
      <c r="K162" s="62" t="str">
        <f t="shared" si="29"/>
        <v/>
      </c>
      <c r="L162" s="207" t="str">
        <f>IF(SUMIFS('Endeavor Budget Template'!$N$86:$N$102,'Endeavor Budget Template'!$B$86:$B$102,'JV- Multiple Depts- CGA Use'!G162)=0,"",
SUMIFS('Endeavor Budget Template'!$N$86:$N$102,'Endeavor Budget Template'!$B$86:$B$102,'JV- Multiple Depts- CGA Use'!G162))</f>
        <v/>
      </c>
      <c r="M162" s="51" t="str">
        <f t="shared" si="30"/>
        <v/>
      </c>
      <c r="N162" s="61"/>
      <c r="O162" s="61"/>
      <c r="P162" s="176"/>
    </row>
    <row r="163" spans="1:16" x14ac:dyDescent="0.25">
      <c r="A163" s="53" t="s">
        <v>117</v>
      </c>
      <c r="B163" s="62" t="str">
        <f t="shared" si="26"/>
        <v/>
      </c>
      <c r="C163" s="62" t="str">
        <f t="shared" si="27"/>
        <v/>
      </c>
      <c r="D163" s="62" t="str">
        <f t="shared" si="28"/>
        <v/>
      </c>
      <c r="E163" s="62" t="str">
        <f>IF(L163="","",IF('Endeavor Budget Template'!$G$6="",'JV- Multiple Depts- CGA Use'!$E$10,'Endeavor Budget Template'!$G$6))</f>
        <v/>
      </c>
      <c r="F163" s="62" t="str">
        <f>IF(L163="","",TEXT(+'Endeavor Budget Template'!$H$6,0))</f>
        <v/>
      </c>
      <c r="G163" s="245">
        <v>7055</v>
      </c>
      <c r="H163" s="62" t="str">
        <f>IF(L163="","",TEXT(+'Endeavor Budget Template'!$I$6,0))</f>
        <v/>
      </c>
      <c r="I163" s="63"/>
      <c r="J163" s="63"/>
      <c r="K163" s="62" t="str">
        <f t="shared" si="29"/>
        <v/>
      </c>
      <c r="L163" s="207" t="str">
        <f>IF(SUMIFS('Endeavor Budget Template'!$N$86:$N$102,'Endeavor Budget Template'!$B$86:$B$102,'JV- Multiple Depts- CGA Use'!G163)=0,"",
SUMIFS('Endeavor Budget Template'!$N$86:$N$102,'Endeavor Budget Template'!$B$86:$B$102,'JV- Multiple Depts- CGA Use'!G163))</f>
        <v/>
      </c>
      <c r="M163" s="51" t="str">
        <f t="shared" si="30"/>
        <v/>
      </c>
      <c r="N163" s="61"/>
      <c r="O163" s="61"/>
      <c r="P163" s="176"/>
    </row>
    <row r="164" spans="1:16" x14ac:dyDescent="0.25">
      <c r="A164" s="53" t="s">
        <v>134</v>
      </c>
      <c r="B164" s="62" t="str">
        <f t="shared" si="26"/>
        <v/>
      </c>
      <c r="C164" s="62" t="str">
        <f t="shared" si="27"/>
        <v/>
      </c>
      <c r="D164" s="62" t="str">
        <f t="shared" si="28"/>
        <v/>
      </c>
      <c r="E164" s="62" t="str">
        <f>IF(L164="","",IF('Endeavor Budget Template'!$G$6="",'JV- Multiple Depts- CGA Use'!$E$10,'Endeavor Budget Template'!$G$6))</f>
        <v/>
      </c>
      <c r="F164" s="62" t="str">
        <f>IF(L164="","",TEXT(+'Endeavor Budget Template'!$H$6,0))</f>
        <v/>
      </c>
      <c r="G164" s="245">
        <v>7075</v>
      </c>
      <c r="H164" s="62" t="str">
        <f>IF(L164="","",TEXT(+'Endeavor Budget Template'!$I$6,0))</f>
        <v/>
      </c>
      <c r="I164" s="63"/>
      <c r="J164" s="63"/>
      <c r="K164" s="62" t="str">
        <f t="shared" si="29"/>
        <v/>
      </c>
      <c r="L164" s="207" t="str">
        <f>IF(SUMIFS('Endeavor Budget Template'!$N$105:$N$109,'Endeavor Budget Template'!$B$105:$B$109,'JV- Multiple Depts- CGA Use'!G164)=0,"",
SUMIFS('Endeavor Budget Template'!$N$105:$N$109,'Endeavor Budget Template'!$B$105:$B$109,'JV- Multiple Depts- CGA Use'!G164))</f>
        <v/>
      </c>
      <c r="M164" s="51" t="str">
        <f t="shared" si="30"/>
        <v/>
      </c>
      <c r="N164" s="61"/>
      <c r="O164" s="61"/>
      <c r="P164" s="176"/>
    </row>
    <row r="165" spans="1:16" x14ac:dyDescent="0.25">
      <c r="A165" s="53" t="s">
        <v>118</v>
      </c>
      <c r="B165" s="62" t="str">
        <f t="shared" si="26"/>
        <v/>
      </c>
      <c r="C165" s="62" t="str">
        <f t="shared" si="27"/>
        <v/>
      </c>
      <c r="D165" s="62" t="str">
        <f t="shared" si="28"/>
        <v/>
      </c>
      <c r="E165" s="62" t="str">
        <f>IF(L165="","",IF('Endeavor Budget Template'!$G$6="",'JV- Multiple Depts- CGA Use'!$E$10,'Endeavor Budget Template'!$G$6))</f>
        <v/>
      </c>
      <c r="F165" s="62" t="str">
        <f>IF(L165="","",TEXT(+'Endeavor Budget Template'!$H$6,0))</f>
        <v/>
      </c>
      <c r="G165" s="245">
        <v>7077</v>
      </c>
      <c r="H165" s="62" t="str">
        <f>IF(L165="","",TEXT(+'Endeavor Budget Template'!$I$6,0))</f>
        <v/>
      </c>
      <c r="I165" s="63"/>
      <c r="J165" s="63"/>
      <c r="K165" s="62" t="str">
        <f t="shared" si="29"/>
        <v/>
      </c>
      <c r="L165" s="207" t="str">
        <f>IF(SUMIFS('Endeavor Budget Template'!$N$86:$N$102,'Endeavor Budget Template'!$B$86:$B$102,'JV- Multiple Depts- CGA Use'!G165)=0,"",
SUMIFS('Endeavor Budget Template'!$N$86:$N$102,'Endeavor Budget Template'!$B$86:$B$102,'JV- Multiple Depts- CGA Use'!G165))</f>
        <v/>
      </c>
      <c r="M165" s="51" t="str">
        <f t="shared" si="30"/>
        <v/>
      </c>
      <c r="P165" s="176"/>
    </row>
    <row r="166" spans="1:16" x14ac:dyDescent="0.25">
      <c r="A166" s="53" t="s">
        <v>119</v>
      </c>
      <c r="B166" s="62" t="str">
        <f t="shared" si="26"/>
        <v/>
      </c>
      <c r="C166" s="62" t="str">
        <f t="shared" si="27"/>
        <v/>
      </c>
      <c r="D166" s="62" t="str">
        <f t="shared" si="28"/>
        <v/>
      </c>
      <c r="E166" s="62" t="str">
        <f>IF(L166="","",IF('Endeavor Budget Template'!$G$6="",'JV- Multiple Depts- CGA Use'!$E$10,'Endeavor Budget Template'!$G$6))</f>
        <v/>
      </c>
      <c r="F166" s="62" t="str">
        <f>IF(L166="","",TEXT(+'Endeavor Budget Template'!$H$6,0))</f>
        <v/>
      </c>
      <c r="G166" s="245">
        <v>7078</v>
      </c>
      <c r="H166" s="62" t="str">
        <f>IF(L166="","",TEXT(+'Endeavor Budget Template'!$I$6,0))</f>
        <v/>
      </c>
      <c r="I166" s="63"/>
      <c r="J166" s="63"/>
      <c r="K166" s="62" t="str">
        <f t="shared" si="29"/>
        <v/>
      </c>
      <c r="L166" s="207" t="str">
        <f>IF(SUMIFS('Endeavor Budget Template'!$N$86:$N$102,'Endeavor Budget Template'!$B$86:$B$102,'JV- Multiple Depts- CGA Use'!G166)=0,"",
SUMIFS('Endeavor Budget Template'!$N$86:$N$102,'Endeavor Budget Template'!$B$86:$B$102,'JV- Multiple Depts- CGA Use'!G166))</f>
        <v/>
      </c>
      <c r="M166" s="51" t="str">
        <f t="shared" si="30"/>
        <v/>
      </c>
      <c r="P166" s="176"/>
    </row>
    <row r="167" spans="1:16" x14ac:dyDescent="0.25">
      <c r="A167" s="53" t="s">
        <v>130</v>
      </c>
      <c r="B167" s="62" t="str">
        <f t="shared" si="26"/>
        <v/>
      </c>
      <c r="C167" s="62" t="str">
        <f t="shared" si="27"/>
        <v/>
      </c>
      <c r="D167" s="62" t="str">
        <f t="shared" si="28"/>
        <v/>
      </c>
      <c r="E167" s="62" t="str">
        <f>IF(L167="","",IF('Endeavor Budget Template'!$G$6="",'JV- Multiple Depts- CGA Use'!$E$10,'Endeavor Budget Template'!$G$6))</f>
        <v/>
      </c>
      <c r="F167" s="62" t="str">
        <f>IF(L167="","",TEXT(+'Endeavor Budget Template'!$H$6,0))</f>
        <v/>
      </c>
      <c r="G167" s="245">
        <v>7079</v>
      </c>
      <c r="H167" s="62" t="str">
        <f>IF(L167="","",TEXT(+'Endeavor Budget Template'!$I$6,0))</f>
        <v/>
      </c>
      <c r="I167" s="63"/>
      <c r="J167" s="63"/>
      <c r="K167" s="62" t="str">
        <f t="shared" si="29"/>
        <v/>
      </c>
      <c r="L167" s="207" t="str">
        <f>IF(SUMIFS('Endeavor Budget Template'!$N$105:$N$109,'Endeavor Budget Template'!$B$105:$B$109,'JV- Multiple Depts- CGA Use'!G167)=0,"",
SUMIFS('Endeavor Budget Template'!$N$105:$N$109,'Endeavor Budget Template'!$B$105:$B$109,'JV- Multiple Depts- CGA Use'!G167))</f>
        <v/>
      </c>
      <c r="M167" s="51" t="str">
        <f t="shared" si="30"/>
        <v/>
      </c>
      <c r="P167" s="176"/>
    </row>
    <row r="168" spans="1:16" x14ac:dyDescent="0.25">
      <c r="A168" s="53" t="s">
        <v>120</v>
      </c>
      <c r="B168" s="62" t="str">
        <f t="shared" si="26"/>
        <v/>
      </c>
      <c r="C168" s="62" t="str">
        <f t="shared" si="27"/>
        <v/>
      </c>
      <c r="D168" s="62" t="str">
        <f t="shared" si="28"/>
        <v/>
      </c>
      <c r="E168" s="62" t="str">
        <f>IF(L168="","",IF('Endeavor Budget Template'!$G$6="",'JV- Multiple Depts- CGA Use'!$E$10,'Endeavor Budget Template'!$G$6))</f>
        <v/>
      </c>
      <c r="F168" s="62" t="str">
        <f>IF(L168="","",TEXT(+'Endeavor Budget Template'!$H$6,0))</f>
        <v/>
      </c>
      <c r="G168" s="245">
        <v>7080</v>
      </c>
      <c r="H168" s="62" t="str">
        <f>IF(L168="","",TEXT(+'Endeavor Budget Template'!$I$6,0))</f>
        <v/>
      </c>
      <c r="I168" s="63"/>
      <c r="J168" s="63"/>
      <c r="K168" s="62" t="str">
        <f t="shared" si="29"/>
        <v/>
      </c>
      <c r="L168" s="207" t="str">
        <f>IF(SUMIFS('Endeavor Budget Template'!$N$86:$N$102,'Endeavor Budget Template'!$B$86:$B$102,'JV- Multiple Depts- CGA Use'!G168)=0,"",
SUMIFS('Endeavor Budget Template'!$N$86:$N$102,'Endeavor Budget Template'!$B$86:$B$102,'JV- Multiple Depts- CGA Use'!G168))</f>
        <v/>
      </c>
      <c r="M168" s="51" t="str">
        <f t="shared" si="30"/>
        <v/>
      </c>
      <c r="N168" s="61"/>
      <c r="O168" s="61"/>
      <c r="P168" s="176"/>
    </row>
    <row r="169" spans="1:16" x14ac:dyDescent="0.25">
      <c r="A169" s="53" t="s">
        <v>45</v>
      </c>
      <c r="B169" s="62" t="str">
        <f t="shared" si="26"/>
        <v/>
      </c>
      <c r="C169" s="62" t="str">
        <f t="shared" si="27"/>
        <v/>
      </c>
      <c r="D169" s="62" t="str">
        <f t="shared" si="28"/>
        <v/>
      </c>
      <c r="E169" s="62" t="str">
        <f>IF(L169="","",IF('Endeavor Budget Template'!$G$6="",'JV- Multiple Depts- CGA Use'!$E$10,'Endeavor Budget Template'!$G$6))</f>
        <v/>
      </c>
      <c r="F169" s="62" t="str">
        <f>IF(L169="","",TEXT(+'Endeavor Budget Template'!$H$6,0))</f>
        <v/>
      </c>
      <c r="G169" s="245">
        <v>7085</v>
      </c>
      <c r="H169" s="62" t="str">
        <f>IF(L169="","",TEXT(+'Endeavor Budget Template'!$I$6,0))</f>
        <v/>
      </c>
      <c r="I169" s="63"/>
      <c r="J169" s="63"/>
      <c r="K169" s="62" t="str">
        <f t="shared" si="29"/>
        <v/>
      </c>
      <c r="L169" s="207" t="str">
        <f>IF(SUMIFS('Endeavor Budget Template'!$N$86:$N$102,'Endeavor Budget Template'!$B$86:$B$102,'JV- Multiple Depts- CGA Use'!G169)=0,"",
SUMIFS('Endeavor Budget Template'!$N$86:$N$102,'Endeavor Budget Template'!$B$86:$B$102,'JV- Multiple Depts- CGA Use'!G169))</f>
        <v/>
      </c>
      <c r="M169" s="51" t="str">
        <f t="shared" si="30"/>
        <v/>
      </c>
      <c r="N169" s="61"/>
      <c r="O169" s="61"/>
      <c r="P169" s="176"/>
    </row>
    <row r="170" spans="1:16" x14ac:dyDescent="0.25">
      <c r="A170" s="53" t="s">
        <v>121</v>
      </c>
      <c r="B170" s="62" t="str">
        <f t="shared" si="26"/>
        <v/>
      </c>
      <c r="C170" s="62" t="str">
        <f t="shared" si="27"/>
        <v/>
      </c>
      <c r="D170" s="62" t="str">
        <f t="shared" si="28"/>
        <v/>
      </c>
      <c r="E170" s="62" t="str">
        <f>IF(L170="","",IF('Endeavor Budget Template'!$G$6="",'JV- Multiple Depts- CGA Use'!$E$10,'Endeavor Budget Template'!$G$6))</f>
        <v/>
      </c>
      <c r="F170" s="62" t="str">
        <f>IF(L170="","",TEXT(+'Endeavor Budget Template'!$H$6,0))</f>
        <v/>
      </c>
      <c r="G170" s="245">
        <v>7090</v>
      </c>
      <c r="H170" s="62" t="str">
        <f>IF(L170="","",TEXT(+'Endeavor Budget Template'!$I$6,0))</f>
        <v/>
      </c>
      <c r="I170" s="63"/>
      <c r="J170" s="63"/>
      <c r="K170" s="62" t="str">
        <f t="shared" si="29"/>
        <v/>
      </c>
      <c r="L170" s="207" t="str">
        <f>IF(SUMIFS('Endeavor Budget Template'!$N$86:$N$102,'Endeavor Budget Template'!$B$86:$B$102,'JV- Multiple Depts- CGA Use'!G170)=0,"",
SUMIFS('Endeavor Budget Template'!$N$86:$N$102,'Endeavor Budget Template'!$B$86:$B$102,'JV- Multiple Depts- CGA Use'!G170))</f>
        <v/>
      </c>
      <c r="M170" s="51" t="str">
        <f t="shared" si="30"/>
        <v/>
      </c>
      <c r="N170" s="61"/>
      <c r="O170" s="61"/>
      <c r="P170" s="176"/>
    </row>
    <row r="171" spans="1:16" x14ac:dyDescent="0.25">
      <c r="A171" s="53" t="s">
        <v>122</v>
      </c>
      <c r="B171" s="62" t="str">
        <f t="shared" si="26"/>
        <v/>
      </c>
      <c r="C171" s="62" t="str">
        <f t="shared" si="27"/>
        <v/>
      </c>
      <c r="D171" s="62" t="str">
        <f t="shared" si="28"/>
        <v/>
      </c>
      <c r="E171" s="62" t="str">
        <f>IF(L171="","",IF('Endeavor Budget Template'!$G$6="",'JV- Multiple Depts- CGA Use'!$E$10,'Endeavor Budget Template'!$G$6))</f>
        <v/>
      </c>
      <c r="F171" s="62" t="str">
        <f>IF(L171="","",TEXT(+'Endeavor Budget Template'!$H$6,0))</f>
        <v/>
      </c>
      <c r="G171" s="245">
        <v>7100</v>
      </c>
      <c r="H171" s="62" t="str">
        <f>IF(L171="","",TEXT(+'Endeavor Budget Template'!$I$6,0))</f>
        <v/>
      </c>
      <c r="I171" s="63"/>
      <c r="J171" s="63"/>
      <c r="K171" s="62" t="str">
        <f t="shared" si="29"/>
        <v/>
      </c>
      <c r="L171" s="207" t="str">
        <f>IF(SUMIFS('Endeavor Budget Template'!$N$86:$N$102,'Endeavor Budget Template'!$B$86:$B$102,'JV- Multiple Depts- CGA Use'!G171)=0,"",
SUMIFS('Endeavor Budget Template'!$N$86:$N$102,'Endeavor Budget Template'!$B$86:$B$102,'JV- Multiple Depts- CGA Use'!G171))</f>
        <v/>
      </c>
      <c r="M171" s="51" t="str">
        <f t="shared" si="30"/>
        <v/>
      </c>
      <c r="N171" s="61"/>
      <c r="O171" s="61"/>
      <c r="P171" s="176"/>
    </row>
    <row r="172" spans="1:16" x14ac:dyDescent="0.25">
      <c r="A172" s="53" t="s">
        <v>123</v>
      </c>
      <c r="B172" s="62" t="str">
        <f t="shared" si="26"/>
        <v/>
      </c>
      <c r="C172" s="62" t="str">
        <f t="shared" si="27"/>
        <v/>
      </c>
      <c r="D172" s="62" t="str">
        <f t="shared" si="28"/>
        <v/>
      </c>
      <c r="E172" s="62" t="str">
        <f>IF(L172="","",IF('Endeavor Budget Template'!$G$6="",'JV- Multiple Depts- CGA Use'!$E$10,'Endeavor Budget Template'!$G$6))</f>
        <v/>
      </c>
      <c r="F172" s="62" t="str">
        <f>IF(L172="","",TEXT(+'Endeavor Budget Template'!$H$6,0))</f>
        <v/>
      </c>
      <c r="G172" s="245">
        <v>7105</v>
      </c>
      <c r="H172" s="62" t="str">
        <f>IF(L172="","",TEXT(+'Endeavor Budget Template'!$I$6,0))</f>
        <v/>
      </c>
      <c r="I172" s="63"/>
      <c r="J172" s="63"/>
      <c r="K172" s="62" t="str">
        <f t="shared" si="29"/>
        <v/>
      </c>
      <c r="L172" s="207" t="str">
        <f>IF(SUMIFS('Endeavor Budget Template'!$N$86:$N$102,'Endeavor Budget Template'!$B$86:$B$102,'JV- Multiple Depts- CGA Use'!G172)=0,"",
SUMIFS('Endeavor Budget Template'!$N$86:$N$102,'Endeavor Budget Template'!$B$86:$B$102,'JV- Multiple Depts- CGA Use'!G172))</f>
        <v/>
      </c>
      <c r="M172" s="51" t="str">
        <f t="shared" si="30"/>
        <v/>
      </c>
      <c r="N172" s="61"/>
      <c r="O172" s="61"/>
      <c r="P172" s="176"/>
    </row>
    <row r="173" spans="1:16" x14ac:dyDescent="0.25">
      <c r="A173" s="53" t="s">
        <v>124</v>
      </c>
      <c r="B173" s="62" t="str">
        <f t="shared" si="26"/>
        <v/>
      </c>
      <c r="C173" s="62" t="str">
        <f t="shared" si="27"/>
        <v/>
      </c>
      <c r="D173" s="62" t="str">
        <f t="shared" si="28"/>
        <v/>
      </c>
      <c r="E173" s="62" t="str">
        <f>IF(L173="","",IF('Endeavor Budget Template'!$G$6="",'JV- Multiple Depts- CGA Use'!$E$10,'Endeavor Budget Template'!$G$6))</f>
        <v/>
      </c>
      <c r="F173" s="62" t="str">
        <f>IF(L173="","",TEXT(+'Endeavor Budget Template'!$H$6,0))</f>
        <v/>
      </c>
      <c r="G173" s="245">
        <v>7110</v>
      </c>
      <c r="H173" s="62" t="str">
        <f>IF(L173="","",TEXT(+'Endeavor Budget Template'!$I$6,0))</f>
        <v/>
      </c>
      <c r="I173" s="63"/>
      <c r="J173" s="63"/>
      <c r="K173" s="62" t="str">
        <f t="shared" si="29"/>
        <v/>
      </c>
      <c r="L173" s="207" t="str">
        <f>IF(SUMIFS('Endeavor Budget Template'!$N$86:$N$102,'Endeavor Budget Template'!$B$86:$B$102,'JV- Multiple Depts- CGA Use'!G173)=0,"",
SUMIFS('Endeavor Budget Template'!$N$86:$N$102,'Endeavor Budget Template'!$B$86:$B$102,'JV- Multiple Depts- CGA Use'!G173))</f>
        <v/>
      </c>
      <c r="M173" s="51" t="str">
        <f t="shared" si="30"/>
        <v/>
      </c>
      <c r="N173" s="61"/>
      <c r="O173" s="61"/>
      <c r="P173" s="176"/>
    </row>
    <row r="174" spans="1:16" x14ac:dyDescent="0.25">
      <c r="A174" s="53" t="s">
        <v>125</v>
      </c>
      <c r="B174" s="62" t="str">
        <f t="shared" si="26"/>
        <v/>
      </c>
      <c r="C174" s="62" t="str">
        <f t="shared" si="27"/>
        <v/>
      </c>
      <c r="D174" s="62" t="str">
        <f t="shared" si="28"/>
        <v/>
      </c>
      <c r="E174" s="62" t="str">
        <f>IF(L174="","",IF('Endeavor Budget Template'!$G$6="",'JV- Multiple Depts- CGA Use'!$E$10,'Endeavor Budget Template'!$G$6))</f>
        <v/>
      </c>
      <c r="F174" s="62" t="str">
        <f>IF(L174="","",TEXT(+'Endeavor Budget Template'!$H$6,0))</f>
        <v/>
      </c>
      <c r="G174" s="245">
        <v>7115</v>
      </c>
      <c r="H174" s="62" t="str">
        <f>IF(L174="","",TEXT(+'Endeavor Budget Template'!$I$6,0))</f>
        <v/>
      </c>
      <c r="I174" s="63"/>
      <c r="J174" s="63"/>
      <c r="K174" s="62" t="str">
        <f t="shared" si="29"/>
        <v/>
      </c>
      <c r="L174" s="207" t="str">
        <f>IF(SUMIFS('Endeavor Budget Template'!$N$86:$N$102,'Endeavor Budget Template'!$B$86:$B$102,'JV- Multiple Depts- CGA Use'!G174)=0,"",
SUMIFS('Endeavor Budget Template'!$N$86:$N$102,'Endeavor Budget Template'!$B$86:$B$102,'JV- Multiple Depts- CGA Use'!G174))</f>
        <v/>
      </c>
      <c r="M174" s="51" t="str">
        <f t="shared" si="30"/>
        <v/>
      </c>
      <c r="N174" s="61"/>
      <c r="O174" s="61"/>
      <c r="P174" s="176"/>
    </row>
    <row r="175" spans="1:16" x14ac:dyDescent="0.25">
      <c r="A175" s="53" t="s">
        <v>37</v>
      </c>
      <c r="B175" s="62" t="str">
        <f t="shared" si="26"/>
        <v/>
      </c>
      <c r="C175" s="62" t="str">
        <f t="shared" si="27"/>
        <v/>
      </c>
      <c r="D175" s="62" t="str">
        <f t="shared" si="28"/>
        <v/>
      </c>
      <c r="E175" s="62" t="str">
        <f>IF(L175="","",IF('Endeavor Budget Template'!$G$6="",'JV- Multiple Depts- CGA Use'!$E$10,'Endeavor Budget Template'!$G$6))</f>
        <v/>
      </c>
      <c r="F175" s="62" t="str">
        <f>IF(L175="","",TEXT(+'Endeavor Budget Template'!$H$6,0))</f>
        <v/>
      </c>
      <c r="G175" s="245" t="s">
        <v>105</v>
      </c>
      <c r="H175" s="62" t="str">
        <f>IF(L175="","",TEXT(+'Endeavor Budget Template'!$I$6,0))</f>
        <v/>
      </c>
      <c r="I175" s="63"/>
      <c r="J175" s="63"/>
      <c r="K175" s="62" t="str">
        <f t="shared" si="29"/>
        <v/>
      </c>
      <c r="L175" s="207" t="str">
        <f>IF(SUMIFS('Endeavor Budget Template'!$N$94:$N$98,'Endeavor Budget Template'!$B$94:$B$98,'JV- Multiple Depts- CGA Use'!G175)=0,"",
SUMIFS('Endeavor Budget Template'!$N$94:$N$98,'Endeavor Budget Template'!$B$94:$B$98,'JV- Multiple Depts- CGA Use'!G175))</f>
        <v/>
      </c>
      <c r="M175" s="51" t="str">
        <f t="shared" si="30"/>
        <v/>
      </c>
      <c r="N175" s="61"/>
      <c r="O175" s="61"/>
      <c r="P175" s="176"/>
    </row>
    <row r="176" spans="1:16" x14ac:dyDescent="0.25">
      <c r="A176" s="53" t="s">
        <v>126</v>
      </c>
      <c r="B176" s="62" t="str">
        <f t="shared" si="26"/>
        <v/>
      </c>
      <c r="C176" s="62" t="str">
        <f t="shared" si="27"/>
        <v/>
      </c>
      <c r="D176" s="62" t="str">
        <f t="shared" si="28"/>
        <v/>
      </c>
      <c r="E176" s="62" t="str">
        <f>IF(L176="","",IF('Endeavor Budget Template'!$G$6="",'JV- Multiple Depts- CGA Use'!$E$10,'Endeavor Budget Template'!$G$6))</f>
        <v/>
      </c>
      <c r="F176" s="62" t="str">
        <f>IF(L176="","",TEXT(+'Endeavor Budget Template'!$H$6,0))</f>
        <v/>
      </c>
      <c r="G176" s="245">
        <v>7400</v>
      </c>
      <c r="H176" s="62" t="str">
        <f>IF(L176="","",TEXT(+'Endeavor Budget Template'!$I$6,0))</f>
        <v/>
      </c>
      <c r="I176" s="63"/>
      <c r="J176" s="63"/>
      <c r="K176" s="62" t="str">
        <f t="shared" si="29"/>
        <v/>
      </c>
      <c r="L176" s="207" t="str">
        <f>IF(SUMIFS('Endeavor Budget Template'!$N$76:$N$78,'Endeavor Budget Template'!$B$76:$B$78,'JV- Multiple Depts- CGA Use'!G176)=0,"",
SUMIFS('Endeavor Budget Template'!$N$76:$N$78,'Endeavor Budget Template'!$B$76:$B$78,'JV- Multiple Depts- CGA Use'!G176))</f>
        <v/>
      </c>
      <c r="M176" s="51" t="str">
        <f t="shared" si="30"/>
        <v/>
      </c>
      <c r="N176" s="61"/>
      <c r="O176" s="61"/>
      <c r="P176" s="176"/>
    </row>
    <row r="177" spans="1:16" x14ac:dyDescent="0.25">
      <c r="A177" s="53" t="s">
        <v>129</v>
      </c>
      <c r="B177" s="62" t="str">
        <f t="shared" si="26"/>
        <v/>
      </c>
      <c r="C177" s="62" t="str">
        <f t="shared" si="27"/>
        <v/>
      </c>
      <c r="D177" s="62" t="str">
        <f t="shared" si="28"/>
        <v/>
      </c>
      <c r="E177" s="62" t="str">
        <f>IF(L177="","",IF('Endeavor Budget Template'!$G$6="",'JV- Multiple Depts- CGA Use'!$E$10,'Endeavor Budget Template'!$G$6))</f>
        <v/>
      </c>
      <c r="F177" s="62" t="str">
        <f>IF(L177="","",TEXT(+'Endeavor Budget Template'!$H$6,0))</f>
        <v/>
      </c>
      <c r="G177" s="235" t="s">
        <v>282</v>
      </c>
      <c r="H177" s="62" t="str">
        <f>IF(L177="","",TEXT(+'Endeavor Budget Template'!$I$6,0))</f>
        <v/>
      </c>
      <c r="I177" s="63"/>
      <c r="J177" s="63"/>
      <c r="K177" s="62" t="str">
        <f t="shared" si="29"/>
        <v/>
      </c>
      <c r="L177" s="259" t="str">
        <f>IF(SUMIFS('Endeavor Budget Template'!$N$75:$N$120,'Endeavor Budget Template'!$C$75:$C$120,"Total F&amp;A Requested")=0,"",
SUMIFS('Endeavor Budget Template'!$N$75:$N$120,'Endeavor Budget Template'!$C$75:$C$120,"Total F&amp;A Requested"))</f>
        <v/>
      </c>
      <c r="M177" s="55" t="str">
        <f t="shared" si="30"/>
        <v/>
      </c>
      <c r="N177" s="61"/>
      <c r="O177" s="61"/>
      <c r="P177" s="176"/>
    </row>
    <row r="178" spans="1:16" x14ac:dyDescent="0.25">
      <c r="I178" s="61"/>
      <c r="J178" s="61"/>
      <c r="L178" s="64">
        <f>SUM(L143:L177)</f>
        <v>0</v>
      </c>
      <c r="M178" s="65" t="s">
        <v>71</v>
      </c>
      <c r="N178" s="61"/>
      <c r="O178" s="61"/>
    </row>
    <row r="179" spans="1:16" x14ac:dyDescent="0.25">
      <c r="I179" s="61"/>
      <c r="J179" s="61"/>
    </row>
    <row r="180" spans="1:16" x14ac:dyDescent="0.25">
      <c r="B180" s="61"/>
      <c r="C180" s="61"/>
      <c r="D180" s="61"/>
      <c r="E180" s="61"/>
      <c r="H180" s="61"/>
      <c r="I180" s="61"/>
      <c r="J180" s="61"/>
      <c r="K180" s="61"/>
    </row>
    <row r="181" spans="1:16" x14ac:dyDescent="0.25">
      <c r="A181" s="50" t="s">
        <v>69</v>
      </c>
      <c r="B181" s="61"/>
      <c r="C181" s="61"/>
      <c r="D181" s="59" t="s">
        <v>82</v>
      </c>
      <c r="E181" s="397"/>
      <c r="F181" s="61"/>
      <c r="G181" s="61"/>
      <c r="H181" s="61"/>
      <c r="I181" s="61"/>
      <c r="J181" s="61"/>
      <c r="K181" s="61"/>
      <c r="M181" s="61"/>
      <c r="N181" s="61"/>
      <c r="O181" s="61"/>
    </row>
    <row r="182" spans="1:16" x14ac:dyDescent="0.25">
      <c r="A182" s="160" t="s">
        <v>173</v>
      </c>
      <c r="B182" s="161" t="s">
        <v>67</v>
      </c>
      <c r="C182" s="161" t="s">
        <v>66</v>
      </c>
      <c r="D182" s="161" t="s">
        <v>65</v>
      </c>
      <c r="E182" s="161" t="s">
        <v>64</v>
      </c>
      <c r="F182" s="161" t="s">
        <v>63</v>
      </c>
      <c r="G182" s="161" t="s">
        <v>62</v>
      </c>
      <c r="H182" s="161" t="s">
        <v>61</v>
      </c>
      <c r="I182" s="161" t="s">
        <v>60</v>
      </c>
      <c r="J182" s="161" t="s">
        <v>59</v>
      </c>
      <c r="K182" s="161" t="s">
        <v>58</v>
      </c>
      <c r="L182" s="162" t="s">
        <v>57</v>
      </c>
      <c r="M182" s="161" t="s">
        <v>56</v>
      </c>
      <c r="N182" s="161" t="s">
        <v>55</v>
      </c>
      <c r="O182" s="65"/>
    </row>
    <row r="183" spans="1:16" x14ac:dyDescent="0.25">
      <c r="A183" s="53" t="s">
        <v>114</v>
      </c>
      <c r="B183" s="62" t="str">
        <f t="shared" ref="B183:B185" si="31">IF(L183="","","05")</f>
        <v/>
      </c>
      <c r="C183" s="62" t="str">
        <f t="shared" ref="C183:C185" si="32">IF(L183="","","BD01")</f>
        <v/>
      </c>
      <c r="D183" s="62" t="str">
        <f t="shared" ref="D183:D185" si="33">IF(L183="","","A")</f>
        <v/>
      </c>
      <c r="E183" s="62" t="str">
        <f>IF(L183="","",IF('Endeavor Budget Template'!$G$6="",'JV- Multiple Depts- CGA Use'!$E$50,'Endeavor Budget Template'!$G$6))</f>
        <v/>
      </c>
      <c r="F183" s="62" t="str">
        <f>IF(L183="","",TEXT(+'Endeavor Budget Template'!$H$6,0))</f>
        <v/>
      </c>
      <c r="G183" s="176">
        <v>7025</v>
      </c>
      <c r="H183" s="62" t="str">
        <f>IF(L183="","",TEXT(+'Endeavor Budget Template'!$I$6,0))</f>
        <v/>
      </c>
      <c r="I183" s="63"/>
      <c r="J183" s="63"/>
      <c r="K183" s="62" t="str">
        <f t="shared" ref="K183:K185" si="34">IF(L183="","","+")</f>
        <v/>
      </c>
      <c r="L183" s="207" t="str">
        <f>IF(SUMIFS('Endeavor Budget Template'!$N$81:$N$85,'Endeavor Budget Template'!$B$81:$B$85,'JV- Multiple Depts- CGA Use'!G183)=0,"",
SUMIFS('Endeavor Budget Template'!$N$81:$N$85,'Endeavor Budget Template'!$B$81:$B$85,'JV- Multiple Depts- CGA Use'!G183))</f>
        <v/>
      </c>
      <c r="M183" s="51" t="str">
        <f>IF(L183="","",$B$8)</f>
        <v/>
      </c>
      <c r="N183" s="61"/>
      <c r="O183" s="61"/>
      <c r="P183" s="209"/>
    </row>
    <row r="184" spans="1:16" x14ac:dyDescent="0.25">
      <c r="A184" s="53" t="s">
        <v>116</v>
      </c>
      <c r="B184" s="62" t="str">
        <f t="shared" si="31"/>
        <v/>
      </c>
      <c r="C184" s="62" t="str">
        <f t="shared" si="32"/>
        <v/>
      </c>
      <c r="D184" s="62" t="str">
        <f t="shared" si="33"/>
        <v/>
      </c>
      <c r="E184" s="62" t="str">
        <f>IF(L184="","",IF('Endeavor Budget Template'!$G$6="",'JV- Multiple Depts- CGA Use'!$E$50,'Endeavor Budget Template'!$G$6))</f>
        <v/>
      </c>
      <c r="F184" s="62" t="str">
        <f>IF(L184="","",TEXT(+'Endeavor Budget Template'!$H$6,0))</f>
        <v/>
      </c>
      <c r="G184" s="176">
        <v>7050</v>
      </c>
      <c r="H184" s="62" t="str">
        <f>IF(L184="","",TEXT(+'Endeavor Budget Template'!$I$6,0))</f>
        <v/>
      </c>
      <c r="I184" s="63"/>
      <c r="J184" s="63"/>
      <c r="K184" s="62" t="str">
        <f t="shared" si="34"/>
        <v/>
      </c>
      <c r="L184" s="207" t="str">
        <f>IF(SUMIFS('Endeavor Budget Template'!$N$81:$N$85,'Endeavor Budget Template'!$B$81:$B$85,'JV- Multiple Depts- CGA Use'!G184)=0,"",
SUMIFS('Endeavor Budget Template'!$N$81:$N$85,'Endeavor Budget Template'!$B$81:$B$85,'JV- Multiple Depts- CGA Use'!G184))</f>
        <v/>
      </c>
      <c r="M184" s="51" t="str">
        <f>IF(L184="","",$B$8)</f>
        <v/>
      </c>
      <c r="P184" s="209"/>
    </row>
    <row r="185" spans="1:16" x14ac:dyDescent="0.25">
      <c r="A185" s="53" t="s">
        <v>37</v>
      </c>
      <c r="B185" s="62" t="str">
        <f t="shared" si="31"/>
        <v/>
      </c>
      <c r="C185" s="62" t="str">
        <f t="shared" si="32"/>
        <v/>
      </c>
      <c r="D185" s="62" t="str">
        <f t="shared" si="33"/>
        <v/>
      </c>
      <c r="E185" s="62" t="str">
        <f>IF(L185="","",IF('Endeavor Budget Template'!$G$6="",'JV- Multiple Depts- CGA Use'!$E$50,'Endeavor Budget Template'!$G$6))</f>
        <v/>
      </c>
      <c r="F185" s="62" t="str">
        <f>IF(L185="","",TEXT(+'Endeavor Budget Template'!$H$6,0))</f>
        <v/>
      </c>
      <c r="G185" s="176">
        <v>7300</v>
      </c>
      <c r="H185" s="62" t="str">
        <f>IF(L185="","",TEXT(+'Endeavor Budget Template'!$I$6,0))</f>
        <v/>
      </c>
      <c r="I185" s="63"/>
      <c r="J185" s="63"/>
      <c r="K185" s="62" t="str">
        <f t="shared" si="34"/>
        <v/>
      </c>
      <c r="L185" s="259" t="str">
        <f>IF(SUMIFS('Endeavor Budget Template'!$N$81:$N$85,'Endeavor Budget Template'!$B$81:$B$85,'JV- Multiple Depts- CGA Use'!G185)=0,"",
SUMIFS('Endeavor Budget Template'!$N$81:$N$85,'Endeavor Budget Template'!$B$81:$B$85,'JV- Multiple Depts- CGA Use'!G185))</f>
        <v/>
      </c>
      <c r="M185" s="55" t="str">
        <f>IF(L185="","",$B$8)</f>
        <v/>
      </c>
      <c r="P185" s="209"/>
    </row>
    <row r="186" spans="1:16" x14ac:dyDescent="0.25">
      <c r="A186" s="53"/>
      <c r="B186" s="62"/>
      <c r="C186" s="62"/>
      <c r="D186" s="62"/>
      <c r="E186" s="62"/>
      <c r="F186" s="62"/>
      <c r="G186" s="62"/>
      <c r="H186" s="62"/>
      <c r="I186" s="63"/>
      <c r="J186" s="63"/>
      <c r="K186" s="62"/>
      <c r="L186" s="64">
        <f>SUM(L183:L185)</f>
        <v>0</v>
      </c>
      <c r="M186" s="65" t="s">
        <v>71</v>
      </c>
    </row>
    <row r="187" spans="1:16" x14ac:dyDescent="0.25">
      <c r="A187" s="53"/>
      <c r="B187" s="62"/>
      <c r="C187" s="62"/>
      <c r="D187" s="62"/>
      <c r="E187" s="62"/>
      <c r="F187" s="62"/>
      <c r="G187" s="62"/>
      <c r="H187" s="62"/>
      <c r="I187" s="63"/>
      <c r="J187" s="63"/>
      <c r="K187" s="62"/>
    </row>
    <row r="188" spans="1:16" x14ac:dyDescent="0.25">
      <c r="A188" s="53"/>
      <c r="B188" s="62"/>
      <c r="C188" s="62"/>
      <c r="D188" s="62"/>
      <c r="E188" s="62"/>
      <c r="F188" s="62"/>
      <c r="G188" s="62"/>
      <c r="H188" s="62"/>
      <c r="I188" s="63"/>
      <c r="J188" s="63"/>
      <c r="K188" s="62"/>
    </row>
    <row r="189" spans="1:16" x14ac:dyDescent="0.25">
      <c r="A189" s="50" t="s">
        <v>68</v>
      </c>
      <c r="B189" s="61"/>
      <c r="C189" s="61"/>
      <c r="D189" s="59" t="s">
        <v>82</v>
      </c>
      <c r="E189" s="397"/>
      <c r="F189" s="61"/>
      <c r="G189" s="61"/>
      <c r="H189" s="61"/>
      <c r="I189" s="61"/>
      <c r="J189" s="61"/>
      <c r="K189" s="61"/>
      <c r="M189" s="61"/>
      <c r="N189" s="61"/>
      <c r="O189" s="61"/>
    </row>
    <row r="190" spans="1:16" x14ac:dyDescent="0.25">
      <c r="A190" s="160" t="s">
        <v>173</v>
      </c>
      <c r="B190" s="161" t="s">
        <v>67</v>
      </c>
      <c r="C190" s="161" t="s">
        <v>66</v>
      </c>
      <c r="D190" s="161" t="s">
        <v>65</v>
      </c>
      <c r="E190" s="161" t="s">
        <v>64</v>
      </c>
      <c r="F190" s="161" t="s">
        <v>63</v>
      </c>
      <c r="G190" s="161" t="s">
        <v>62</v>
      </c>
      <c r="H190" s="161" t="s">
        <v>61</v>
      </c>
      <c r="I190" s="161" t="s">
        <v>60</v>
      </c>
      <c r="J190" s="161" t="s">
        <v>59</v>
      </c>
      <c r="K190" s="161" t="s">
        <v>58</v>
      </c>
      <c r="L190" s="162" t="s">
        <v>57</v>
      </c>
      <c r="M190" s="161" t="s">
        <v>56</v>
      </c>
      <c r="N190" s="161" t="s">
        <v>55</v>
      </c>
      <c r="O190" s="65"/>
    </row>
    <row r="191" spans="1:16" x14ac:dyDescent="0.25">
      <c r="A191" s="53" t="s">
        <v>127</v>
      </c>
      <c r="B191" s="62" t="str">
        <f t="shared" ref="B191" si="35">IF(L191="","","05")</f>
        <v/>
      </c>
      <c r="C191" s="62" t="str">
        <f t="shared" ref="C191" si="36">IF(L191="","","BD01")</f>
        <v/>
      </c>
      <c r="D191" s="62" t="str">
        <f t="shared" ref="D191" si="37">IF(L191="","","A")</f>
        <v/>
      </c>
      <c r="E191" s="62" t="str">
        <f>IF(L191="","",IF('Endeavor Budget Template'!$G$6="",'JV- Multiple Depts- CGA Use'!$E$58,'Endeavor Budget Template'!$G$6))</f>
        <v/>
      </c>
      <c r="F191" s="62" t="str">
        <f>IF(L191="","",TEXT(+'Endeavor Budget Template'!$H$6,0))</f>
        <v/>
      </c>
      <c r="G191" s="176">
        <v>7500</v>
      </c>
      <c r="H191" s="62" t="str">
        <f>IF(L191="","",TEXT(+'Endeavor Budget Template'!$I$6,0))</f>
        <v/>
      </c>
      <c r="I191" s="63"/>
      <c r="J191" s="63"/>
      <c r="K191" s="62" t="str">
        <f t="shared" ref="K191" si="38">IF(L191="","","+")</f>
        <v/>
      </c>
      <c r="L191" s="260" t="str">
        <f>IF(SUMIFS('Endeavor Budget Template'!$N$94:$N$97,'Endeavor Budget Template'!$B$94:$B$97,'JV- Multiple Depts- CGA Use'!G191)=0,"",
SUMIFS('Endeavor Budget Template'!$N$94:$N$97,'Endeavor Budget Template'!$B$94:$B$97,'JV- Multiple Depts- CGA Use'!G191))</f>
        <v/>
      </c>
      <c r="M191" s="55" t="str">
        <f>IF(L191="","",$B$8)</f>
        <v/>
      </c>
      <c r="N191" s="61"/>
      <c r="O191" s="61"/>
      <c r="P191" s="208"/>
    </row>
    <row r="192" spans="1:16" x14ac:dyDescent="0.25">
      <c r="L192" s="64">
        <f>SUM(L191)</f>
        <v>0</v>
      </c>
      <c r="M192" s="65" t="s">
        <v>71</v>
      </c>
      <c r="P192" s="208"/>
    </row>
    <row r="194" spans="1:16" x14ac:dyDescent="0.25">
      <c r="L194" s="210">
        <f>L178+L186+L192</f>
        <v>0</v>
      </c>
      <c r="M194" s="212" t="s">
        <v>253</v>
      </c>
    </row>
    <row r="195" spans="1:16" ht="14.45" customHeight="1" x14ac:dyDescent="0.25">
      <c r="L195" s="194" t="str">
        <f>IF(L194='Endeavor Budget Template'!N253,"Ok","Need Review")</f>
        <v>Ok</v>
      </c>
      <c r="M195" s="195" t="s">
        <v>303</v>
      </c>
      <c r="O195" s="189"/>
      <c r="P195" s="190" t="s">
        <v>183</v>
      </c>
    </row>
    <row r="196" spans="1:16" x14ac:dyDescent="0.25">
      <c r="N196" s="189"/>
      <c r="O196" s="189"/>
      <c r="P196" s="189"/>
    </row>
    <row r="197" spans="1:16" s="257" customFormat="1" ht="15.75" thickBot="1" x14ac:dyDescent="0.3">
      <c r="L197" s="256"/>
      <c r="P197" s="258"/>
    </row>
    <row r="198" spans="1:16" ht="15.75" thickTop="1" x14ac:dyDescent="0.25"/>
    <row r="200" spans="1:16" x14ac:dyDescent="0.25">
      <c r="A200" s="398" t="s">
        <v>306</v>
      </c>
      <c r="B200" s="399"/>
      <c r="C200" s="400"/>
      <c r="D200" s="400"/>
      <c r="E200" s="401"/>
      <c r="P200" s="51"/>
    </row>
    <row r="201" spans="1:16" x14ac:dyDescent="0.25">
      <c r="A201" s="252" t="s">
        <v>286</v>
      </c>
      <c r="B201" s="402">
        <f>'Endeavor Budget Template'!O$13</f>
        <v>0</v>
      </c>
      <c r="C201" s="403"/>
      <c r="E201" s="253"/>
      <c r="P201" s="509"/>
    </row>
    <row r="202" spans="1:16" x14ac:dyDescent="0.25">
      <c r="A202" s="252" t="s">
        <v>287</v>
      </c>
      <c r="B202" s="402">
        <f>'Endeavor Budget Template'!O$15</f>
        <v>0</v>
      </c>
      <c r="C202" s="403"/>
      <c r="E202" s="253"/>
      <c r="P202" s="509"/>
    </row>
    <row r="203" spans="1:16" x14ac:dyDescent="0.25">
      <c r="A203" s="252" t="s">
        <v>288</v>
      </c>
      <c r="B203" s="402">
        <f>'Endeavor Budget Template'!O$16</f>
        <v>0</v>
      </c>
      <c r="C203" s="403"/>
      <c r="E203" s="253"/>
      <c r="P203" s="509"/>
    </row>
    <row r="204" spans="1:16" ht="12.75" customHeight="1" x14ac:dyDescent="0.25">
      <c r="A204" s="252"/>
      <c r="E204" s="253"/>
      <c r="P204" s="299"/>
    </row>
    <row r="205" spans="1:16" x14ac:dyDescent="0.25">
      <c r="A205" s="254" t="s">
        <v>74</v>
      </c>
      <c r="B205" s="404" t="s">
        <v>70</v>
      </c>
      <c r="C205" s="404"/>
      <c r="D205" s="55"/>
      <c r="E205" s="255"/>
    </row>
    <row r="206" spans="1:16" x14ac:dyDescent="0.25">
      <c r="A206" s="56"/>
      <c r="B206" s="56"/>
      <c r="C206" s="57"/>
      <c r="D206" s="58"/>
      <c r="E206" s="56"/>
    </row>
    <row r="207" spans="1:16" x14ac:dyDescent="0.25">
      <c r="A207" s="50" t="s">
        <v>72</v>
      </c>
      <c r="D207" s="59" t="s">
        <v>82</v>
      </c>
      <c r="E207" s="397" t="str">
        <f>IF('Endeavor Budget Template'!L214="","",'Endeavor Budget Template'!L214)</f>
        <v/>
      </c>
      <c r="L207" s="60"/>
    </row>
    <row r="208" spans="1:16" x14ac:dyDescent="0.25">
      <c r="A208" s="160" t="s">
        <v>247</v>
      </c>
      <c r="B208" s="161" t="s">
        <v>67</v>
      </c>
      <c r="C208" s="161" t="s">
        <v>66</v>
      </c>
      <c r="D208" s="161" t="s">
        <v>65</v>
      </c>
      <c r="E208" s="161" t="s">
        <v>64</v>
      </c>
      <c r="F208" s="161" t="s">
        <v>63</v>
      </c>
      <c r="G208" s="161" t="s">
        <v>62</v>
      </c>
      <c r="H208" s="161" t="s">
        <v>61</v>
      </c>
      <c r="I208" s="161" t="s">
        <v>60</v>
      </c>
      <c r="J208" s="161" t="s">
        <v>59</v>
      </c>
      <c r="K208" s="161" t="s">
        <v>58</v>
      </c>
      <c r="L208" s="162" t="s">
        <v>57</v>
      </c>
      <c r="M208" s="161" t="s">
        <v>56</v>
      </c>
      <c r="N208" s="161" t="s">
        <v>55</v>
      </c>
      <c r="O208" s="65"/>
      <c r="P208" s="54"/>
    </row>
    <row r="209" spans="1:16" x14ac:dyDescent="0.25">
      <c r="A209" s="53" t="s">
        <v>144</v>
      </c>
      <c r="B209" s="62" t="str">
        <f t="shared" ref="B209:B243" si="39">IF(L209="","","05")</f>
        <v/>
      </c>
      <c r="C209" s="62" t="str">
        <f t="shared" ref="C209:C243" si="40">IF(L209="","","BD01")</f>
        <v/>
      </c>
      <c r="D209" s="62" t="str">
        <f t="shared" ref="D209:D243" si="41">IF(L209="","","A")</f>
        <v/>
      </c>
      <c r="E209" s="62" t="str">
        <f>IF(L209="","",IF('Endeavor Budget Template'!$G$6="",'JV- Multiple Depts- CGA Use'!$E$10,'Endeavor Budget Template'!$G$6))</f>
        <v/>
      </c>
      <c r="F209" s="62" t="str">
        <f>IF(L209="","",TEXT(+'Endeavor Budget Template'!$H$6,0))</f>
        <v/>
      </c>
      <c r="G209" s="244">
        <v>6010</v>
      </c>
      <c r="H209" s="62" t="str">
        <f>IF(L209="","",TEXT(+'Endeavor Budget Template'!$I$6,0))</f>
        <v/>
      </c>
      <c r="I209" s="63"/>
      <c r="J209" s="63"/>
      <c r="K209" s="62" t="str">
        <f t="shared" ref="K209:K243" si="42">IF(L209="","","+")</f>
        <v/>
      </c>
      <c r="L209" s="207" t="str">
        <f>IF(SUMIFS('Endeavor Budget Template'!$O$18:$O$72,'Endeavor Budget Template'!$B$18:$B$72,'JV- Multiple Depts- CGA Use'!G209)=0,"",
SUMIFS('Endeavor Budget Template'!$O$18:$O$72,'Endeavor Budget Template'!$B$18:$B$72,'JV- Multiple Depts- CGA Use'!G209))</f>
        <v/>
      </c>
      <c r="M209" s="51" t="str">
        <f t="shared" ref="M209:M243" si="43">IF(L209="","",$B$8)</f>
        <v/>
      </c>
      <c r="N209" s="61"/>
      <c r="O209" s="61"/>
      <c r="P209" s="176"/>
    </row>
    <row r="210" spans="1:16" x14ac:dyDescent="0.25">
      <c r="A210" s="53" t="s">
        <v>145</v>
      </c>
      <c r="B210" s="62" t="str">
        <f t="shared" si="39"/>
        <v/>
      </c>
      <c r="C210" s="62" t="str">
        <f t="shared" si="40"/>
        <v/>
      </c>
      <c r="D210" s="62" t="str">
        <f t="shared" si="41"/>
        <v/>
      </c>
      <c r="E210" s="62" t="str">
        <f>IF(L210="","",IF('Endeavor Budget Template'!$G$6="",'JV- Multiple Depts- CGA Use'!$E$10,'Endeavor Budget Template'!$G$6))</f>
        <v/>
      </c>
      <c r="F210" s="62" t="str">
        <f>IF(L210="","",TEXT(+'Endeavor Budget Template'!$H$6,0))</f>
        <v/>
      </c>
      <c r="G210" s="244">
        <v>6012</v>
      </c>
      <c r="H210" s="62" t="str">
        <f>IF(L210="","",TEXT(+'Endeavor Budget Template'!$I$6,0))</f>
        <v/>
      </c>
      <c r="I210" s="63"/>
      <c r="J210" s="63"/>
      <c r="K210" s="62" t="str">
        <f t="shared" si="42"/>
        <v/>
      </c>
      <c r="L210" s="207" t="str">
        <f>IF(SUMIFS('Endeavor Budget Template'!$O$18:$O$72,'Endeavor Budget Template'!$B$18:$B$72,'JV- Multiple Depts- CGA Use'!G210)=0,"",
SUMIFS('Endeavor Budget Template'!$O$18:$O$72,'Endeavor Budget Template'!$B$18:$B$72,'JV- Multiple Depts- CGA Use'!G210))</f>
        <v/>
      </c>
      <c r="M210" s="51" t="str">
        <f t="shared" si="43"/>
        <v/>
      </c>
      <c r="N210" s="61"/>
      <c r="O210" s="61"/>
      <c r="P210" s="176"/>
    </row>
    <row r="211" spans="1:16" x14ac:dyDescent="0.25">
      <c r="A211" s="53" t="s">
        <v>146</v>
      </c>
      <c r="B211" s="62" t="str">
        <f t="shared" si="39"/>
        <v/>
      </c>
      <c r="C211" s="62" t="str">
        <f t="shared" si="40"/>
        <v/>
      </c>
      <c r="D211" s="62" t="str">
        <f t="shared" si="41"/>
        <v/>
      </c>
      <c r="E211" s="62" t="str">
        <f>IF(L211="","",IF('Endeavor Budget Template'!$G$6="",'JV- Multiple Depts- CGA Use'!$E$10,'Endeavor Budget Template'!$G$6))</f>
        <v/>
      </c>
      <c r="F211" s="62" t="str">
        <f>IF(L211="","",TEXT(+'Endeavor Budget Template'!$H$6,0))</f>
        <v/>
      </c>
      <c r="G211" s="244">
        <v>6020</v>
      </c>
      <c r="H211" s="62" t="str">
        <f>IF(L211="","",TEXT(+'Endeavor Budget Template'!$I$6,0))</f>
        <v/>
      </c>
      <c r="I211" s="63"/>
      <c r="J211" s="63"/>
      <c r="K211" s="62" t="str">
        <f t="shared" si="42"/>
        <v/>
      </c>
      <c r="L211" s="207" t="str">
        <f>IF(SUMIFS('Endeavor Budget Template'!$O$18:$O$72,'Endeavor Budget Template'!$B$18:$B$72,'JV- Multiple Depts- CGA Use'!G211)=0,"",
SUMIFS('Endeavor Budget Template'!$O$18:$O$72,'Endeavor Budget Template'!$B$18:$B$72,'JV- Multiple Depts- CGA Use'!G211))</f>
        <v/>
      </c>
      <c r="M211" s="51" t="str">
        <f t="shared" si="43"/>
        <v/>
      </c>
      <c r="N211" s="61"/>
      <c r="O211" s="61"/>
      <c r="P211" s="176"/>
    </row>
    <row r="212" spans="1:16" x14ac:dyDescent="0.25">
      <c r="A212" s="53" t="s">
        <v>147</v>
      </c>
      <c r="B212" s="62" t="str">
        <f t="shared" si="39"/>
        <v/>
      </c>
      <c r="C212" s="62" t="str">
        <f t="shared" si="40"/>
        <v/>
      </c>
      <c r="D212" s="62" t="str">
        <f t="shared" si="41"/>
        <v/>
      </c>
      <c r="E212" s="62" t="str">
        <f>IF(L212="","",IF('Endeavor Budget Template'!$G$6="",'JV- Multiple Depts- CGA Use'!$E$10,'Endeavor Budget Template'!$G$6))</f>
        <v/>
      </c>
      <c r="F212" s="62" t="str">
        <f>IF(L212="","",TEXT(+'Endeavor Budget Template'!$H$6,0))</f>
        <v/>
      </c>
      <c r="G212" s="244">
        <v>6025</v>
      </c>
      <c r="H212" s="62" t="str">
        <f>IF(L212="","",TEXT(+'Endeavor Budget Template'!$I$6,0))</f>
        <v/>
      </c>
      <c r="I212" s="63"/>
      <c r="J212" s="63"/>
      <c r="K212" s="62" t="str">
        <f t="shared" si="42"/>
        <v/>
      </c>
      <c r="L212" s="207" t="str">
        <f>IF(SUMIFS('Endeavor Budget Template'!$O$18:$O$72,'Endeavor Budget Template'!$B$18:$B$72,'JV- Multiple Depts- CGA Use'!G212)=0,"",
SUMIFS('Endeavor Budget Template'!$O$18:$O$72,'Endeavor Budget Template'!$B$18:$B$72,'JV- Multiple Depts- CGA Use'!G212))</f>
        <v/>
      </c>
      <c r="M212" s="51" t="str">
        <f t="shared" si="43"/>
        <v/>
      </c>
      <c r="N212" s="61"/>
      <c r="O212" s="61"/>
      <c r="P212" s="176"/>
    </row>
    <row r="213" spans="1:16" x14ac:dyDescent="0.25">
      <c r="A213" s="53" t="s">
        <v>148</v>
      </c>
      <c r="B213" s="62" t="str">
        <f t="shared" si="39"/>
        <v/>
      </c>
      <c r="C213" s="62" t="str">
        <f t="shared" si="40"/>
        <v/>
      </c>
      <c r="D213" s="62" t="str">
        <f t="shared" si="41"/>
        <v/>
      </c>
      <c r="E213" s="62" t="str">
        <f>IF(L213="","",IF('Endeavor Budget Template'!$G$6="",'JV- Multiple Depts- CGA Use'!$E$10,'Endeavor Budget Template'!$G$6))</f>
        <v/>
      </c>
      <c r="F213" s="62" t="str">
        <f>IF(L213="","",TEXT(+'Endeavor Budget Template'!$H$6,0))</f>
        <v/>
      </c>
      <c r="G213" s="244">
        <v>6030</v>
      </c>
      <c r="H213" s="62" t="str">
        <f>IF(L213="","",TEXT(+'Endeavor Budget Template'!$I$6,0))</f>
        <v/>
      </c>
      <c r="I213" s="63"/>
      <c r="J213" s="63"/>
      <c r="K213" s="62" t="str">
        <f t="shared" si="42"/>
        <v/>
      </c>
      <c r="L213" s="207" t="str">
        <f>IF(SUMIFS('Endeavor Budget Template'!$O$18:$O$72,'Endeavor Budget Template'!$B$18:$B$72,'JV- Multiple Depts- CGA Use'!G213)=0,"",
SUMIFS('Endeavor Budget Template'!$O$18:$O$72,'Endeavor Budget Template'!$B$18:$B$72,'JV- Multiple Depts- CGA Use'!G213))</f>
        <v/>
      </c>
      <c r="M213" s="51" t="str">
        <f t="shared" si="43"/>
        <v/>
      </c>
      <c r="N213" s="61"/>
      <c r="O213" s="61"/>
      <c r="P213" s="176"/>
    </row>
    <row r="214" spans="1:16" x14ac:dyDescent="0.25">
      <c r="A214" s="53" t="s">
        <v>149</v>
      </c>
      <c r="B214" s="62" t="str">
        <f t="shared" si="39"/>
        <v/>
      </c>
      <c r="C214" s="62" t="str">
        <f t="shared" si="40"/>
        <v/>
      </c>
      <c r="D214" s="62" t="str">
        <f t="shared" si="41"/>
        <v/>
      </c>
      <c r="E214" s="62" t="str">
        <f>IF(L214="","",IF('Endeavor Budget Template'!$G$6="",'JV- Multiple Depts- CGA Use'!$E$10,'Endeavor Budget Template'!$G$6))</f>
        <v/>
      </c>
      <c r="F214" s="62" t="str">
        <f>IF(L214="","",TEXT(+'Endeavor Budget Template'!$H$6,0))</f>
        <v/>
      </c>
      <c r="G214" s="244">
        <v>6040</v>
      </c>
      <c r="H214" s="62" t="str">
        <f>IF(L214="","",TEXT(+'Endeavor Budget Template'!$I$6,0))</f>
        <v/>
      </c>
      <c r="I214" s="63"/>
      <c r="J214" s="63"/>
      <c r="K214" s="62" t="str">
        <f t="shared" si="42"/>
        <v/>
      </c>
      <c r="L214" s="207" t="str">
        <f>IF(SUMIFS('Endeavor Budget Template'!$O$18:$O$72,'Endeavor Budget Template'!$B$18:$B$72,'JV- Multiple Depts- CGA Use'!G214)=0,"",
SUMIFS('Endeavor Budget Template'!$O$18:$O$72,'Endeavor Budget Template'!$B$18:$B$72,'JV- Multiple Depts- CGA Use'!G214))</f>
        <v/>
      </c>
      <c r="M214" s="51" t="str">
        <f t="shared" si="43"/>
        <v/>
      </c>
      <c r="N214" s="61"/>
      <c r="O214" s="61"/>
      <c r="P214" s="176"/>
    </row>
    <row r="215" spans="1:16" x14ac:dyDescent="0.25">
      <c r="A215" s="53" t="s">
        <v>150</v>
      </c>
      <c r="B215" s="62" t="str">
        <f t="shared" si="39"/>
        <v/>
      </c>
      <c r="C215" s="62" t="str">
        <f t="shared" si="40"/>
        <v/>
      </c>
      <c r="D215" s="62" t="str">
        <f t="shared" si="41"/>
        <v/>
      </c>
      <c r="E215" s="62" t="str">
        <f>IF(L215="","",IF('Endeavor Budget Template'!$G$6="",'JV- Multiple Depts- CGA Use'!$E$10,'Endeavor Budget Template'!$G$6))</f>
        <v/>
      </c>
      <c r="F215" s="62" t="str">
        <f>IF(L215="","",TEXT(+'Endeavor Budget Template'!$H$6,0))</f>
        <v/>
      </c>
      <c r="G215" s="244">
        <v>6050</v>
      </c>
      <c r="H215" s="62" t="str">
        <f>IF(L215="","",TEXT(+'Endeavor Budget Template'!$I$6,0))</f>
        <v/>
      </c>
      <c r="I215" s="63"/>
      <c r="J215" s="63"/>
      <c r="K215" s="62" t="str">
        <f t="shared" si="42"/>
        <v/>
      </c>
      <c r="L215" s="207" t="str">
        <f>IF(SUMIFS('Endeavor Budget Template'!$O$18:$O$72,'Endeavor Budget Template'!$B$18:$B$72,'JV- Multiple Depts- CGA Use'!G215)=0,"",
SUMIFS('Endeavor Budget Template'!$O$18:$O$72,'Endeavor Budget Template'!$B$18:$B$72,'JV- Multiple Depts- CGA Use'!G215))</f>
        <v/>
      </c>
      <c r="M215" s="51" t="str">
        <f t="shared" si="43"/>
        <v/>
      </c>
      <c r="N215" s="61"/>
      <c r="O215" s="61"/>
      <c r="P215" s="176"/>
    </row>
    <row r="216" spans="1:16" x14ac:dyDescent="0.25">
      <c r="A216" s="53" t="s">
        <v>151</v>
      </c>
      <c r="B216" s="62" t="str">
        <f t="shared" si="39"/>
        <v/>
      </c>
      <c r="C216" s="62" t="str">
        <f t="shared" si="40"/>
        <v/>
      </c>
      <c r="D216" s="62" t="str">
        <f t="shared" si="41"/>
        <v/>
      </c>
      <c r="E216" s="62" t="str">
        <f>IF(L216="","",IF('Endeavor Budget Template'!$G$6="",'JV- Multiple Depts- CGA Use'!$E$10,'Endeavor Budget Template'!$G$6))</f>
        <v/>
      </c>
      <c r="F216" s="62" t="str">
        <f>IF(L216="","",TEXT(+'Endeavor Budget Template'!$H$6,0))</f>
        <v/>
      </c>
      <c r="G216" s="244">
        <v>6060</v>
      </c>
      <c r="H216" s="62" t="str">
        <f>IF(L216="","",TEXT(+'Endeavor Budget Template'!$I$6,0))</f>
        <v/>
      </c>
      <c r="I216" s="63"/>
      <c r="J216" s="63"/>
      <c r="K216" s="62" t="str">
        <f t="shared" si="42"/>
        <v/>
      </c>
      <c r="L216" s="207" t="str">
        <f>IF(SUMIFS('Endeavor Budget Template'!$O$18:$O$72,'Endeavor Budget Template'!$B$18:$B$72,'JV- Multiple Depts- CGA Use'!G216)=0,"",
SUMIFS('Endeavor Budget Template'!$O$18:$O$72,'Endeavor Budget Template'!$B$18:$B$72,'JV- Multiple Depts- CGA Use'!G216))</f>
        <v/>
      </c>
      <c r="M216" s="51" t="str">
        <f t="shared" si="43"/>
        <v/>
      </c>
      <c r="N216" s="61"/>
      <c r="O216" s="61"/>
      <c r="P216" s="176"/>
    </row>
    <row r="217" spans="1:16" x14ac:dyDescent="0.25">
      <c r="A217" s="53" t="s">
        <v>152</v>
      </c>
      <c r="B217" s="62" t="str">
        <f t="shared" si="39"/>
        <v/>
      </c>
      <c r="C217" s="62" t="str">
        <f t="shared" si="40"/>
        <v/>
      </c>
      <c r="D217" s="62" t="str">
        <f t="shared" si="41"/>
        <v/>
      </c>
      <c r="E217" s="62" t="str">
        <f>IF(L217="","",IF('Endeavor Budget Template'!$G$6="",'JV- Multiple Depts- CGA Use'!$E$10,'Endeavor Budget Template'!$G$6))</f>
        <v/>
      </c>
      <c r="F217" s="62" t="str">
        <f>IF(L217="","",TEXT(+'Endeavor Budget Template'!$H$6,0))</f>
        <v/>
      </c>
      <c r="G217" s="244">
        <v>6100</v>
      </c>
      <c r="H217" s="62" t="str">
        <f>IF(L217="","",TEXT(+'Endeavor Budget Template'!$I$6,0))</f>
        <v/>
      </c>
      <c r="I217" s="63"/>
      <c r="J217" s="63"/>
      <c r="K217" s="62" t="str">
        <f t="shared" si="42"/>
        <v/>
      </c>
      <c r="L217" s="207" t="str">
        <f>IF(SUMIFS('Endeavor Budget Template'!$O$18:$O$72,'Endeavor Budget Template'!$B$18:$B$72,'JV- Multiple Depts- CGA Use'!G217)=0,"",
SUMIFS('Endeavor Budget Template'!$O$18:$O$72,'Endeavor Budget Template'!$B$18:$B$72,'JV- Multiple Depts- CGA Use'!G217))</f>
        <v/>
      </c>
      <c r="M217" s="51" t="str">
        <f t="shared" si="43"/>
        <v/>
      </c>
      <c r="N217" s="61"/>
      <c r="O217" s="61"/>
      <c r="P217" s="176"/>
    </row>
    <row r="218" spans="1:16" x14ac:dyDescent="0.25">
      <c r="A218" s="53" t="s">
        <v>153</v>
      </c>
      <c r="B218" s="62" t="str">
        <f t="shared" si="39"/>
        <v/>
      </c>
      <c r="C218" s="62" t="str">
        <f t="shared" si="40"/>
        <v/>
      </c>
      <c r="D218" s="62" t="str">
        <f t="shared" si="41"/>
        <v/>
      </c>
      <c r="E218" s="62" t="str">
        <f>IF(L218="","",IF('Endeavor Budget Template'!$G$6="",'JV- Multiple Depts- CGA Use'!$E$10,'Endeavor Budget Template'!$G$6))</f>
        <v/>
      </c>
      <c r="F218" s="62" t="str">
        <f>IF(L218="","",TEXT(+'Endeavor Budget Template'!$H$6,0))</f>
        <v/>
      </c>
      <c r="G218" s="244">
        <v>6105</v>
      </c>
      <c r="H218" s="62" t="str">
        <f>IF(L218="","",TEXT(+'Endeavor Budget Template'!$I$6,0))</f>
        <v/>
      </c>
      <c r="I218" s="63"/>
      <c r="J218" s="63"/>
      <c r="K218" s="62" t="str">
        <f t="shared" si="42"/>
        <v/>
      </c>
      <c r="L218" s="207" t="str">
        <f>IF(SUMIFS('Endeavor Budget Template'!$O$18:$O$72,'Endeavor Budget Template'!$B$18:$B$72,'JV- Multiple Depts- CGA Use'!G218)=0,"",
SUMIFS('Endeavor Budget Template'!$O$18:$O$72,'Endeavor Budget Template'!$B$18:$B$72,'JV- Multiple Depts- CGA Use'!G218))</f>
        <v/>
      </c>
      <c r="M218" s="51" t="str">
        <f t="shared" si="43"/>
        <v/>
      </c>
      <c r="N218" s="61"/>
      <c r="O218" s="61"/>
      <c r="P218" s="176"/>
    </row>
    <row r="219" spans="1:16" x14ac:dyDescent="0.25">
      <c r="A219" s="53" t="s">
        <v>154</v>
      </c>
      <c r="B219" s="62" t="str">
        <f t="shared" si="39"/>
        <v/>
      </c>
      <c r="C219" s="62" t="str">
        <f t="shared" si="40"/>
        <v/>
      </c>
      <c r="D219" s="62" t="str">
        <f t="shared" si="41"/>
        <v/>
      </c>
      <c r="E219" s="62" t="str">
        <f>IF(L219="","",IF('Endeavor Budget Template'!$G$6="",'JV- Multiple Depts- CGA Use'!$E$10,'Endeavor Budget Template'!$G$6))</f>
        <v/>
      </c>
      <c r="F219" s="62" t="str">
        <f>IF(L219="","",TEXT(+'Endeavor Budget Template'!$H$6,0))</f>
        <v/>
      </c>
      <c r="G219" s="244">
        <v>6110</v>
      </c>
      <c r="H219" s="62" t="str">
        <f>IF(L219="","",TEXT(+'Endeavor Budget Template'!$I$6,0))</f>
        <v/>
      </c>
      <c r="I219" s="63"/>
      <c r="J219" s="63"/>
      <c r="K219" s="62" t="str">
        <f t="shared" si="42"/>
        <v/>
      </c>
      <c r="L219" s="207" t="str">
        <f>IF(SUMIFS('Endeavor Budget Template'!$O$18:$O$72,'Endeavor Budget Template'!$B$18:$B$72,'JV- Multiple Depts- CGA Use'!G219)=0,"",
SUMIFS('Endeavor Budget Template'!$O$18:$O$72,'Endeavor Budget Template'!$B$18:$B$72,'JV- Multiple Depts- CGA Use'!G219))</f>
        <v/>
      </c>
      <c r="M219" s="51" t="str">
        <f t="shared" si="43"/>
        <v/>
      </c>
      <c r="N219" s="61"/>
      <c r="O219" s="61"/>
      <c r="P219" s="176"/>
    </row>
    <row r="220" spans="1:16" x14ac:dyDescent="0.25">
      <c r="A220" s="53" t="s">
        <v>155</v>
      </c>
      <c r="B220" s="62" t="str">
        <f t="shared" si="39"/>
        <v/>
      </c>
      <c r="C220" s="62" t="str">
        <f t="shared" si="40"/>
        <v/>
      </c>
      <c r="D220" s="62" t="str">
        <f t="shared" si="41"/>
        <v/>
      </c>
      <c r="E220" s="62" t="str">
        <f>IF(L220="","",IF('Endeavor Budget Template'!$G$6="",'JV- Multiple Depts- CGA Use'!$E$10,'Endeavor Budget Template'!$G$6))</f>
        <v/>
      </c>
      <c r="F220" s="62" t="str">
        <f>IF(L220="","",TEXT(+'Endeavor Budget Template'!$H$6,0))</f>
        <v/>
      </c>
      <c r="G220" s="244">
        <v>6120</v>
      </c>
      <c r="H220" s="62" t="str">
        <f>IF(L220="","",TEXT(+'Endeavor Budget Template'!$I$6,0))</f>
        <v/>
      </c>
      <c r="I220" s="63"/>
      <c r="J220" s="63"/>
      <c r="K220" s="62" t="str">
        <f t="shared" si="42"/>
        <v/>
      </c>
      <c r="L220" s="207" t="str">
        <f>IF(SUMIFS('Endeavor Budget Template'!$O$18:$O$72,'Endeavor Budget Template'!$B$18:$B$72,'JV- Multiple Depts- CGA Use'!G220)=0,"",
SUMIFS('Endeavor Budget Template'!$O$18:$O$72,'Endeavor Budget Template'!$B$18:$B$72,'JV- Multiple Depts- CGA Use'!G220))</f>
        <v/>
      </c>
      <c r="M220" s="51" t="str">
        <f t="shared" si="43"/>
        <v/>
      </c>
      <c r="N220" s="61"/>
      <c r="O220" s="61"/>
      <c r="P220" s="176"/>
    </row>
    <row r="221" spans="1:16" x14ac:dyDescent="0.25">
      <c r="A221" s="53" t="s">
        <v>156</v>
      </c>
      <c r="B221" s="62" t="str">
        <f t="shared" si="39"/>
        <v/>
      </c>
      <c r="C221" s="62" t="str">
        <f t="shared" si="40"/>
        <v/>
      </c>
      <c r="D221" s="62" t="str">
        <f t="shared" si="41"/>
        <v/>
      </c>
      <c r="E221" s="62" t="str">
        <f>IF(L221="","",IF('Endeavor Budget Template'!$G$6="",'JV- Multiple Depts- CGA Use'!$E$10,'Endeavor Budget Template'!$G$6))</f>
        <v/>
      </c>
      <c r="F221" s="62" t="str">
        <f>IF(L221="","",TEXT(+'Endeavor Budget Template'!$H$6,0))</f>
        <v/>
      </c>
      <c r="G221" s="235">
        <v>6299</v>
      </c>
      <c r="H221" s="62" t="str">
        <f>IF(L221="","",TEXT(+'Endeavor Budget Template'!$I$6,0))</f>
        <v/>
      </c>
      <c r="I221" s="63"/>
      <c r="J221" s="63"/>
      <c r="K221" s="62" t="str">
        <f t="shared" si="42"/>
        <v/>
      </c>
      <c r="L221" s="207" t="str">
        <f>IF(SUMIFS('Endeavor Budget Template'!$O$18:$O$72,'Endeavor Budget Template'!$C$18:$C$72,"Benefits")=0,"",
SUMIFS('Endeavor Budget Template'!$O$18:$O$72,'Endeavor Budget Template'!$C$18:$C$72,"Benefits"))</f>
        <v/>
      </c>
      <c r="M221" s="51" t="str">
        <f t="shared" si="43"/>
        <v/>
      </c>
      <c r="N221" s="61"/>
      <c r="O221" s="61"/>
      <c r="P221" s="176"/>
    </row>
    <row r="222" spans="1:16" x14ac:dyDescent="0.25">
      <c r="A222" s="53" t="s">
        <v>108</v>
      </c>
      <c r="B222" s="62" t="str">
        <f t="shared" si="39"/>
        <v/>
      </c>
      <c r="C222" s="62" t="str">
        <f t="shared" si="40"/>
        <v/>
      </c>
      <c r="D222" s="62" t="str">
        <f t="shared" si="41"/>
        <v/>
      </c>
      <c r="E222" s="62" t="str">
        <f>IF(L222="","",IF('Endeavor Budget Template'!$G$6="",'JV- Multiple Depts- CGA Use'!$E$10,'Endeavor Budget Template'!$G$6))</f>
        <v/>
      </c>
      <c r="F222" s="62" t="str">
        <f>IF(L222="","",TEXT(+'Endeavor Budget Template'!$H$6,0))</f>
        <v/>
      </c>
      <c r="G222" s="245">
        <v>7000</v>
      </c>
      <c r="H222" s="62" t="str">
        <f>IF(L222="","",TEXT(+'Endeavor Budget Template'!$I$6,0))</f>
        <v/>
      </c>
      <c r="I222" s="63"/>
      <c r="J222" s="63"/>
      <c r="K222" s="62" t="str">
        <f t="shared" si="42"/>
        <v/>
      </c>
      <c r="L222" s="207" t="str">
        <f>IF(SUMIFS('Endeavor Budget Template'!$O$86:$O$102,'Endeavor Budget Template'!$B$86:$B$102,'JV- Multiple Depts- CGA Use'!G222)=0,"",
SUMIFS('Endeavor Budget Template'!$O$86:$O$102,'Endeavor Budget Template'!$B$86:$B$102,'JV- Multiple Depts- CGA Use'!G222))</f>
        <v/>
      </c>
      <c r="M222" s="51" t="str">
        <f t="shared" si="43"/>
        <v/>
      </c>
      <c r="N222" s="61"/>
      <c r="O222" s="61"/>
      <c r="P222" s="176"/>
    </row>
    <row r="223" spans="1:16" x14ac:dyDescent="0.25">
      <c r="A223" s="53" t="s">
        <v>109</v>
      </c>
      <c r="B223" s="62" t="str">
        <f t="shared" si="39"/>
        <v/>
      </c>
      <c r="C223" s="62" t="str">
        <f t="shared" si="40"/>
        <v/>
      </c>
      <c r="D223" s="62" t="str">
        <f t="shared" si="41"/>
        <v/>
      </c>
      <c r="E223" s="62" t="str">
        <f>IF(L223="","",IF('Endeavor Budget Template'!$G$6="",'JV- Multiple Depts- CGA Use'!$E$10,'Endeavor Budget Template'!$G$6))</f>
        <v/>
      </c>
      <c r="F223" s="62" t="str">
        <f>IF(L223="","",TEXT(+'Endeavor Budget Template'!$H$6,0))</f>
        <v/>
      </c>
      <c r="G223" s="245">
        <v>7005</v>
      </c>
      <c r="H223" s="62" t="str">
        <f>IF(L223="","",TEXT(+'Endeavor Budget Template'!$I$6,0))</f>
        <v/>
      </c>
      <c r="I223" s="63"/>
      <c r="J223" s="63"/>
      <c r="K223" s="62" t="str">
        <f t="shared" si="42"/>
        <v/>
      </c>
      <c r="L223" s="207" t="str">
        <f>IF(SUMIFS('Endeavor Budget Template'!$O$86:$O$102,'Endeavor Budget Template'!$B$86:$B$102,'JV- Multiple Depts- CGA Use'!G223)=0,"",
SUMIFS('Endeavor Budget Template'!$O$86:$O$102,'Endeavor Budget Template'!$B$86:$B$102,'JV- Multiple Depts- CGA Use'!G223))</f>
        <v/>
      </c>
      <c r="M223" s="51" t="str">
        <f t="shared" si="43"/>
        <v/>
      </c>
      <c r="N223" s="61"/>
      <c r="O223" s="61"/>
      <c r="P223" s="176"/>
    </row>
    <row r="224" spans="1:16" x14ac:dyDescent="0.25">
      <c r="A224" s="53" t="s">
        <v>110</v>
      </c>
      <c r="B224" s="62" t="str">
        <f t="shared" si="39"/>
        <v/>
      </c>
      <c r="C224" s="62" t="str">
        <f t="shared" si="40"/>
        <v/>
      </c>
      <c r="D224" s="62" t="str">
        <f t="shared" si="41"/>
        <v/>
      </c>
      <c r="E224" s="62" t="str">
        <f>IF(L224="","",IF('Endeavor Budget Template'!$G$6="",'JV- Multiple Depts- CGA Use'!$E$10,'Endeavor Budget Template'!$G$6))</f>
        <v/>
      </c>
      <c r="F224" s="62" t="str">
        <f>IF(L224="","",TEXT(+'Endeavor Budget Template'!$H$6,0))</f>
        <v/>
      </c>
      <c r="G224" s="245">
        <v>7010</v>
      </c>
      <c r="H224" s="62" t="str">
        <f>IF(L224="","",TEXT(+'Endeavor Budget Template'!$I$6,0))</f>
        <v/>
      </c>
      <c r="I224" s="63"/>
      <c r="J224" s="63"/>
      <c r="K224" s="62" t="str">
        <f t="shared" si="42"/>
        <v/>
      </c>
      <c r="L224" s="207" t="str">
        <f>IF(SUMIFS('Endeavor Budget Template'!$O$86:$O$102,'Endeavor Budget Template'!$B$86:$B$102,'JV- Multiple Depts- CGA Use'!G224)=0,"",
SUMIFS('Endeavor Budget Template'!$O$86:$O$102,'Endeavor Budget Template'!$B$86:$B$102,'JV- Multiple Depts- CGA Use'!G224))</f>
        <v/>
      </c>
      <c r="M224" s="51" t="str">
        <f t="shared" si="43"/>
        <v/>
      </c>
      <c r="N224" s="61"/>
      <c r="O224" s="61"/>
      <c r="P224" s="176"/>
    </row>
    <row r="225" spans="1:16" x14ac:dyDescent="0.25">
      <c r="A225" s="53" t="s">
        <v>112</v>
      </c>
      <c r="B225" s="62" t="str">
        <f t="shared" si="39"/>
        <v/>
      </c>
      <c r="C225" s="62" t="str">
        <f t="shared" si="40"/>
        <v/>
      </c>
      <c r="D225" s="62" t="str">
        <f t="shared" si="41"/>
        <v/>
      </c>
      <c r="E225" s="62" t="str">
        <f>IF(L225="","",IF('Endeavor Budget Template'!$G$6="",'JV- Multiple Depts- CGA Use'!$E$10,'Endeavor Budget Template'!$G$6))</f>
        <v/>
      </c>
      <c r="F225" s="62" t="str">
        <f>IF(L225="","",TEXT(+'Endeavor Budget Template'!$H$6,0))</f>
        <v/>
      </c>
      <c r="G225" s="245">
        <v>7015</v>
      </c>
      <c r="H225" s="62" t="str">
        <f>IF(L225="","",TEXT(+'Endeavor Budget Template'!$I$6,0))</f>
        <v/>
      </c>
      <c r="I225" s="63"/>
      <c r="J225" s="63"/>
      <c r="K225" s="62" t="str">
        <f t="shared" si="42"/>
        <v/>
      </c>
      <c r="L225" s="207" t="str">
        <f>IF(SUMIFS('Endeavor Budget Template'!$O$86:$O$102,'Endeavor Budget Template'!$B$86:$B$102,'JV- Multiple Depts- CGA Use'!G225)=0,"",
SUMIFS('Endeavor Budget Template'!$O$86:$O$102,'Endeavor Budget Template'!$B$86:$B$102,'JV- Multiple Depts- CGA Use'!G225))</f>
        <v/>
      </c>
      <c r="M225" s="51" t="str">
        <f t="shared" si="43"/>
        <v/>
      </c>
      <c r="N225" s="61"/>
      <c r="O225" s="61"/>
      <c r="P225" s="176"/>
    </row>
    <row r="226" spans="1:16" x14ac:dyDescent="0.25">
      <c r="A226" s="53" t="s">
        <v>113</v>
      </c>
      <c r="B226" s="62" t="str">
        <f t="shared" si="39"/>
        <v/>
      </c>
      <c r="C226" s="62" t="str">
        <f t="shared" si="40"/>
        <v/>
      </c>
      <c r="D226" s="62" t="str">
        <f t="shared" si="41"/>
        <v/>
      </c>
      <c r="E226" s="62" t="str">
        <f>IF(L226="","",IF('Endeavor Budget Template'!$G$6="",'JV- Multiple Depts- CGA Use'!$E$10,'Endeavor Budget Template'!$G$6))</f>
        <v/>
      </c>
      <c r="F226" s="62" t="str">
        <f>IF(L226="","",TEXT(+'Endeavor Budget Template'!$H$6,0))</f>
        <v/>
      </c>
      <c r="G226" s="245">
        <v>7020</v>
      </c>
      <c r="H226" s="62" t="str">
        <f>IF(L226="","",TEXT(+'Endeavor Budget Template'!$I$6,0))</f>
        <v/>
      </c>
      <c r="I226" s="63"/>
      <c r="J226" s="63"/>
      <c r="K226" s="62" t="str">
        <f t="shared" si="42"/>
        <v/>
      </c>
      <c r="L226" s="207" t="str">
        <f>IF(SUMIFS('Endeavor Budget Template'!$O$86:$O$102,'Endeavor Budget Template'!$B$86:$B$102,'JV- Multiple Depts- CGA Use'!G226)=0,"",
SUMIFS('Endeavor Budget Template'!$O$86:$O$102,'Endeavor Budget Template'!$B$86:$B$102,'JV- Multiple Depts- CGA Use'!G226))</f>
        <v/>
      </c>
      <c r="M226" s="51" t="str">
        <f t="shared" si="43"/>
        <v/>
      </c>
      <c r="N226" s="61"/>
      <c r="O226" s="61"/>
      <c r="P226" s="176"/>
    </row>
    <row r="227" spans="1:16" x14ac:dyDescent="0.25">
      <c r="A227" s="53" t="s">
        <v>325</v>
      </c>
      <c r="B227" s="62" t="str">
        <f t="shared" si="39"/>
        <v/>
      </c>
      <c r="C227" s="62" t="str">
        <f t="shared" si="40"/>
        <v/>
      </c>
      <c r="D227" s="62" t="str">
        <f t="shared" si="41"/>
        <v/>
      </c>
      <c r="E227" s="62" t="str">
        <f>IF(L227="","",IF('Endeavor Budget Template'!$G$6="",'JV- Multiple Depts- CGA Use'!$E$10,'Endeavor Budget Template'!$G$6))</f>
        <v/>
      </c>
      <c r="F227" s="62" t="str">
        <f>IF(L227="","",TEXT(+'Endeavor Budget Template'!$H$6,0))</f>
        <v/>
      </c>
      <c r="G227" s="245">
        <v>7025</v>
      </c>
      <c r="H227" s="62" t="str">
        <f>IF(L227="","",TEXT(+'Endeavor Budget Template'!$I$6,0))</f>
        <v/>
      </c>
      <c r="I227" s="63"/>
      <c r="J227" s="63"/>
      <c r="K227" s="62" t="str">
        <f t="shared" si="42"/>
        <v/>
      </c>
      <c r="L227" s="207" t="str">
        <f>IF(SUMIFS('Endeavor Budget Template'!$O$78:$O$80,'Endeavor Budget Template'!$B$78:$B$80,'JV- Multiple Depts- CGA Use'!G227)=0,"",
SUMIFS('Endeavor Budget Template'!$O$78:$O$80,'Endeavor Budget Template'!$B$78:$B$80,'JV- Multiple Depts- CGA Use'!G227))</f>
        <v/>
      </c>
      <c r="M227" s="51" t="str">
        <f t="shared" si="43"/>
        <v/>
      </c>
      <c r="N227" s="61"/>
      <c r="O227" s="61"/>
      <c r="P227" s="176"/>
    </row>
    <row r="228" spans="1:16" x14ac:dyDescent="0.25">
      <c r="A228" s="53" t="s">
        <v>116</v>
      </c>
      <c r="B228" s="62" t="str">
        <f t="shared" si="39"/>
        <v/>
      </c>
      <c r="C228" s="62" t="str">
        <f t="shared" si="40"/>
        <v/>
      </c>
      <c r="D228" s="62" t="str">
        <f t="shared" si="41"/>
        <v/>
      </c>
      <c r="E228" s="62" t="str">
        <f>IF(L228="","",IF('Endeavor Budget Template'!$G$6="",'JV- Multiple Depts- CGA Use'!$E$10,'Endeavor Budget Template'!$G$6))</f>
        <v/>
      </c>
      <c r="F228" s="62" t="str">
        <f>IF(L228="","",TEXT(+'Endeavor Budget Template'!$H$6,0))</f>
        <v/>
      </c>
      <c r="G228" s="245">
        <v>7050</v>
      </c>
      <c r="H228" s="62" t="str">
        <f>IF(L228="","",TEXT(+'Endeavor Budget Template'!$I$6,0))</f>
        <v/>
      </c>
      <c r="I228" s="63"/>
      <c r="J228" s="63"/>
      <c r="K228" s="62" t="str">
        <f t="shared" si="42"/>
        <v/>
      </c>
      <c r="L228" s="207" t="str">
        <f>IF(SUMIFS('Endeavor Budget Template'!$O$86:$O$102,'Endeavor Budget Template'!$B$86:$B$102,'JV- Multiple Depts- CGA Use'!G228)=0,"",
SUMIFS('Endeavor Budget Template'!$O$86:$O$102,'Endeavor Budget Template'!$B$86:$B$102,'JV- Multiple Depts- CGA Use'!G228))</f>
        <v/>
      </c>
      <c r="M228" s="51" t="str">
        <f t="shared" si="43"/>
        <v/>
      </c>
      <c r="N228" s="61"/>
      <c r="O228" s="61"/>
      <c r="P228" s="176"/>
    </row>
    <row r="229" spans="1:16" x14ac:dyDescent="0.25">
      <c r="A229" s="53" t="s">
        <v>117</v>
      </c>
      <c r="B229" s="62" t="str">
        <f t="shared" si="39"/>
        <v/>
      </c>
      <c r="C229" s="62" t="str">
        <f t="shared" si="40"/>
        <v/>
      </c>
      <c r="D229" s="62" t="str">
        <f t="shared" si="41"/>
        <v/>
      </c>
      <c r="E229" s="62" t="str">
        <f>IF(L229="","",IF('Endeavor Budget Template'!$G$6="",'JV- Multiple Depts- CGA Use'!$E$10,'Endeavor Budget Template'!$G$6))</f>
        <v/>
      </c>
      <c r="F229" s="62" t="str">
        <f>IF(L229="","",TEXT(+'Endeavor Budget Template'!$H$6,0))</f>
        <v/>
      </c>
      <c r="G229" s="245">
        <v>7055</v>
      </c>
      <c r="H229" s="62" t="str">
        <f>IF(L229="","",TEXT(+'Endeavor Budget Template'!$I$6,0))</f>
        <v/>
      </c>
      <c r="I229" s="63"/>
      <c r="J229" s="63"/>
      <c r="K229" s="62" t="str">
        <f t="shared" si="42"/>
        <v/>
      </c>
      <c r="L229" s="207" t="str">
        <f>IF(SUMIFS('Endeavor Budget Template'!$O$86:$O$102,'Endeavor Budget Template'!$B$86:$B$102,'JV- Multiple Depts- CGA Use'!G229)=0,"",
SUMIFS('Endeavor Budget Template'!$O$86:$O$102,'Endeavor Budget Template'!$B$86:$B$102,'JV- Multiple Depts- CGA Use'!G229))</f>
        <v/>
      </c>
      <c r="M229" s="51" t="str">
        <f t="shared" si="43"/>
        <v/>
      </c>
      <c r="N229" s="61"/>
      <c r="O229" s="61"/>
      <c r="P229" s="176"/>
    </row>
    <row r="230" spans="1:16" x14ac:dyDescent="0.25">
      <c r="A230" s="53" t="s">
        <v>134</v>
      </c>
      <c r="B230" s="62" t="str">
        <f t="shared" si="39"/>
        <v/>
      </c>
      <c r="C230" s="62" t="str">
        <f t="shared" si="40"/>
        <v/>
      </c>
      <c r="D230" s="62" t="str">
        <f t="shared" si="41"/>
        <v/>
      </c>
      <c r="E230" s="62" t="str">
        <f>IF(L230="","",IF('Endeavor Budget Template'!$G$6="",'JV- Multiple Depts- CGA Use'!$E$10,'Endeavor Budget Template'!$G$6))</f>
        <v/>
      </c>
      <c r="F230" s="62" t="str">
        <f>IF(L230="","",TEXT(+'Endeavor Budget Template'!$H$6,0))</f>
        <v/>
      </c>
      <c r="G230" s="245">
        <v>7075</v>
      </c>
      <c r="H230" s="62" t="str">
        <f>IF(L230="","",TEXT(+'Endeavor Budget Template'!$I$6,0))</f>
        <v/>
      </c>
      <c r="I230" s="63"/>
      <c r="J230" s="63"/>
      <c r="K230" s="62" t="str">
        <f t="shared" si="42"/>
        <v/>
      </c>
      <c r="L230" s="207" t="str">
        <f>IF(SUMIFS('Endeavor Budget Template'!$O$105:$O$109,'Endeavor Budget Template'!$B$105:$B$109,'JV- Multiple Depts- CGA Use'!G230)=0,"",
SUMIFS('Endeavor Budget Template'!$O$105:$O$109,'Endeavor Budget Template'!$B$105:$B$109,'JV- Multiple Depts- CGA Use'!G230))</f>
        <v/>
      </c>
      <c r="M230" s="51" t="str">
        <f t="shared" si="43"/>
        <v/>
      </c>
      <c r="N230" s="61"/>
      <c r="O230" s="61"/>
      <c r="P230" s="176"/>
    </row>
    <row r="231" spans="1:16" x14ac:dyDescent="0.25">
      <c r="A231" s="53" t="s">
        <v>118</v>
      </c>
      <c r="B231" s="62" t="str">
        <f t="shared" si="39"/>
        <v/>
      </c>
      <c r="C231" s="62" t="str">
        <f t="shared" si="40"/>
        <v/>
      </c>
      <c r="D231" s="62" t="str">
        <f t="shared" si="41"/>
        <v/>
      </c>
      <c r="E231" s="62" t="str">
        <f>IF(L231="","",IF('Endeavor Budget Template'!$G$6="",'JV- Multiple Depts- CGA Use'!$E$10,'Endeavor Budget Template'!$G$6))</f>
        <v/>
      </c>
      <c r="F231" s="62" t="str">
        <f>IF(L231="","",TEXT(+'Endeavor Budget Template'!$H$6,0))</f>
        <v/>
      </c>
      <c r="G231" s="245">
        <v>7077</v>
      </c>
      <c r="H231" s="62" t="str">
        <f>IF(L231="","",TEXT(+'Endeavor Budget Template'!$I$6,0))</f>
        <v/>
      </c>
      <c r="I231" s="63"/>
      <c r="J231" s="63"/>
      <c r="K231" s="62" t="str">
        <f t="shared" si="42"/>
        <v/>
      </c>
      <c r="L231" s="207" t="str">
        <f>IF(SUMIFS('Endeavor Budget Template'!$O$86:$O$102,'Endeavor Budget Template'!$B$86:$B$102,'JV- Multiple Depts- CGA Use'!G231)=0,"",
SUMIFS('Endeavor Budget Template'!$O$86:$O$102,'Endeavor Budget Template'!$B$86:$B$102,'JV- Multiple Depts- CGA Use'!G231))</f>
        <v/>
      </c>
      <c r="M231" s="51" t="str">
        <f t="shared" si="43"/>
        <v/>
      </c>
      <c r="P231" s="176"/>
    </row>
    <row r="232" spans="1:16" x14ac:dyDescent="0.25">
      <c r="A232" s="53" t="s">
        <v>119</v>
      </c>
      <c r="B232" s="62" t="str">
        <f t="shared" si="39"/>
        <v/>
      </c>
      <c r="C232" s="62" t="str">
        <f t="shared" si="40"/>
        <v/>
      </c>
      <c r="D232" s="62" t="str">
        <f t="shared" si="41"/>
        <v/>
      </c>
      <c r="E232" s="62" t="str">
        <f>IF(L232="","",IF('Endeavor Budget Template'!$G$6="",'JV- Multiple Depts- CGA Use'!$E$10,'Endeavor Budget Template'!$G$6))</f>
        <v/>
      </c>
      <c r="F232" s="62" t="str">
        <f>IF(L232="","",TEXT(+'Endeavor Budget Template'!$H$6,0))</f>
        <v/>
      </c>
      <c r="G232" s="245">
        <v>7078</v>
      </c>
      <c r="H232" s="62" t="str">
        <f>IF(L232="","",TEXT(+'Endeavor Budget Template'!$I$6,0))</f>
        <v/>
      </c>
      <c r="I232" s="63"/>
      <c r="J232" s="63"/>
      <c r="K232" s="62" t="str">
        <f t="shared" si="42"/>
        <v/>
      </c>
      <c r="L232" s="207" t="str">
        <f>IF(SUMIFS('Endeavor Budget Template'!$O$86:$O$102,'Endeavor Budget Template'!$B$86:$B$102,'JV- Multiple Depts- CGA Use'!G232)=0,"",
SUMIFS('Endeavor Budget Template'!$O$86:$O$102,'Endeavor Budget Template'!$B$86:$B$102,'JV- Multiple Depts- CGA Use'!G232))</f>
        <v/>
      </c>
      <c r="M232" s="51" t="str">
        <f t="shared" si="43"/>
        <v/>
      </c>
      <c r="P232" s="176"/>
    </row>
    <row r="233" spans="1:16" x14ac:dyDescent="0.25">
      <c r="A233" s="53" t="s">
        <v>130</v>
      </c>
      <c r="B233" s="62" t="str">
        <f t="shared" si="39"/>
        <v/>
      </c>
      <c r="C233" s="62" t="str">
        <f t="shared" si="40"/>
        <v/>
      </c>
      <c r="D233" s="62" t="str">
        <f t="shared" si="41"/>
        <v/>
      </c>
      <c r="E233" s="62" t="str">
        <f>IF(L233="","",IF('Endeavor Budget Template'!$G$6="",'JV- Multiple Depts- CGA Use'!$E$10,'Endeavor Budget Template'!$G$6))</f>
        <v/>
      </c>
      <c r="F233" s="62" t="str">
        <f>IF(L233="","",TEXT(+'Endeavor Budget Template'!$H$6,0))</f>
        <v/>
      </c>
      <c r="G233" s="245">
        <v>7079</v>
      </c>
      <c r="H233" s="62" t="str">
        <f>IF(L233="","",TEXT(+'Endeavor Budget Template'!$I$6,0))</f>
        <v/>
      </c>
      <c r="I233" s="63"/>
      <c r="J233" s="63"/>
      <c r="K233" s="62" t="str">
        <f t="shared" si="42"/>
        <v/>
      </c>
      <c r="L233" s="207" t="str">
        <f>IF(SUMIFS('Endeavor Budget Template'!$O$105:$O$109,'Endeavor Budget Template'!$B$105:$B$109,'JV- Multiple Depts- CGA Use'!G233)=0,"",
SUMIFS('Endeavor Budget Template'!$O$105:$O$109,'Endeavor Budget Template'!$B$105:$B$109,'JV- Multiple Depts- CGA Use'!G233))</f>
        <v/>
      </c>
      <c r="M233" s="51" t="str">
        <f t="shared" si="43"/>
        <v/>
      </c>
      <c r="P233" s="176"/>
    </row>
    <row r="234" spans="1:16" x14ac:dyDescent="0.25">
      <c r="A234" s="53" t="s">
        <v>120</v>
      </c>
      <c r="B234" s="62" t="str">
        <f t="shared" si="39"/>
        <v/>
      </c>
      <c r="C234" s="62" t="str">
        <f t="shared" si="40"/>
        <v/>
      </c>
      <c r="D234" s="62" t="str">
        <f t="shared" si="41"/>
        <v/>
      </c>
      <c r="E234" s="62" t="str">
        <f>IF(L234="","",IF('Endeavor Budget Template'!$G$6="",'JV- Multiple Depts- CGA Use'!$E$10,'Endeavor Budget Template'!$G$6))</f>
        <v/>
      </c>
      <c r="F234" s="62" t="str">
        <f>IF(L234="","",TEXT(+'Endeavor Budget Template'!$H$6,0))</f>
        <v/>
      </c>
      <c r="G234" s="245">
        <v>7080</v>
      </c>
      <c r="H234" s="62" t="str">
        <f>IF(L234="","",TEXT(+'Endeavor Budget Template'!$I$6,0))</f>
        <v/>
      </c>
      <c r="I234" s="63"/>
      <c r="J234" s="63"/>
      <c r="K234" s="62" t="str">
        <f t="shared" si="42"/>
        <v/>
      </c>
      <c r="L234" s="207" t="str">
        <f>IF(SUMIFS('Endeavor Budget Template'!$O$86:$O$102,'Endeavor Budget Template'!$B$86:$B$102,'JV- Multiple Depts- CGA Use'!G234)=0,"",
SUMIFS('Endeavor Budget Template'!$O$86:$O$102,'Endeavor Budget Template'!$B$86:$B$102,'JV- Multiple Depts- CGA Use'!G234))</f>
        <v/>
      </c>
      <c r="M234" s="51" t="str">
        <f t="shared" si="43"/>
        <v/>
      </c>
      <c r="N234" s="61"/>
      <c r="O234" s="61"/>
      <c r="P234" s="176"/>
    </row>
    <row r="235" spans="1:16" x14ac:dyDescent="0.25">
      <c r="A235" s="53" t="s">
        <v>45</v>
      </c>
      <c r="B235" s="62" t="str">
        <f t="shared" si="39"/>
        <v/>
      </c>
      <c r="C235" s="62" t="str">
        <f t="shared" si="40"/>
        <v/>
      </c>
      <c r="D235" s="62" t="str">
        <f t="shared" si="41"/>
        <v/>
      </c>
      <c r="E235" s="62" t="str">
        <f>IF(L235="","",IF('Endeavor Budget Template'!$G$6="",'JV- Multiple Depts- CGA Use'!$E$10,'Endeavor Budget Template'!$G$6))</f>
        <v/>
      </c>
      <c r="F235" s="62" t="str">
        <f>IF(L235="","",TEXT(+'Endeavor Budget Template'!$H$6,0))</f>
        <v/>
      </c>
      <c r="G235" s="245">
        <v>7085</v>
      </c>
      <c r="H235" s="62" t="str">
        <f>IF(L235="","",TEXT(+'Endeavor Budget Template'!$I$6,0))</f>
        <v/>
      </c>
      <c r="I235" s="63"/>
      <c r="J235" s="63"/>
      <c r="K235" s="62" t="str">
        <f t="shared" si="42"/>
        <v/>
      </c>
      <c r="L235" s="207" t="str">
        <f>IF(SUMIFS('Endeavor Budget Template'!$O$86:$O$102,'Endeavor Budget Template'!$B$86:$B$102,'JV- Multiple Depts- CGA Use'!G235)=0,"",
SUMIFS('Endeavor Budget Template'!$O$86:$O$102,'Endeavor Budget Template'!$B$86:$B$102,'JV- Multiple Depts- CGA Use'!G235))</f>
        <v/>
      </c>
      <c r="M235" s="51" t="str">
        <f t="shared" si="43"/>
        <v/>
      </c>
      <c r="N235" s="61"/>
      <c r="O235" s="61"/>
      <c r="P235" s="176"/>
    </row>
    <row r="236" spans="1:16" x14ac:dyDescent="0.25">
      <c r="A236" s="53" t="s">
        <v>121</v>
      </c>
      <c r="B236" s="62" t="str">
        <f t="shared" si="39"/>
        <v/>
      </c>
      <c r="C236" s="62" t="str">
        <f t="shared" si="40"/>
        <v/>
      </c>
      <c r="D236" s="62" t="str">
        <f t="shared" si="41"/>
        <v/>
      </c>
      <c r="E236" s="62" t="str">
        <f>IF(L236="","",IF('Endeavor Budget Template'!$G$6="",'JV- Multiple Depts- CGA Use'!$E$10,'Endeavor Budget Template'!$G$6))</f>
        <v/>
      </c>
      <c r="F236" s="62" t="str">
        <f>IF(L236="","",TEXT(+'Endeavor Budget Template'!$H$6,0))</f>
        <v/>
      </c>
      <c r="G236" s="245">
        <v>7090</v>
      </c>
      <c r="H236" s="62" t="str">
        <f>IF(L236="","",TEXT(+'Endeavor Budget Template'!$I$6,0))</f>
        <v/>
      </c>
      <c r="I236" s="63"/>
      <c r="J236" s="63"/>
      <c r="K236" s="62" t="str">
        <f t="shared" si="42"/>
        <v/>
      </c>
      <c r="L236" s="207" t="str">
        <f>IF(SUMIFS('Endeavor Budget Template'!$O$86:$O$102,'Endeavor Budget Template'!$B$86:$B$102,'JV- Multiple Depts- CGA Use'!G236)=0,"",
SUMIFS('Endeavor Budget Template'!$O$86:$O$102,'Endeavor Budget Template'!$B$86:$B$102,'JV- Multiple Depts- CGA Use'!G236))</f>
        <v/>
      </c>
      <c r="M236" s="51" t="str">
        <f t="shared" si="43"/>
        <v/>
      </c>
      <c r="N236" s="61"/>
      <c r="O236" s="61"/>
      <c r="P236" s="176"/>
    </row>
    <row r="237" spans="1:16" x14ac:dyDescent="0.25">
      <c r="A237" s="53" t="s">
        <v>122</v>
      </c>
      <c r="B237" s="62" t="str">
        <f t="shared" si="39"/>
        <v/>
      </c>
      <c r="C237" s="62" t="str">
        <f t="shared" si="40"/>
        <v/>
      </c>
      <c r="D237" s="62" t="str">
        <f t="shared" si="41"/>
        <v/>
      </c>
      <c r="E237" s="62" t="str">
        <f>IF(L237="","",IF('Endeavor Budget Template'!$G$6="",'JV- Multiple Depts- CGA Use'!$E$10,'Endeavor Budget Template'!$G$6))</f>
        <v/>
      </c>
      <c r="F237" s="62" t="str">
        <f>IF(L237="","",TEXT(+'Endeavor Budget Template'!$H$6,0))</f>
        <v/>
      </c>
      <c r="G237" s="245">
        <v>7100</v>
      </c>
      <c r="H237" s="62" t="str">
        <f>IF(L237="","",TEXT(+'Endeavor Budget Template'!$I$6,0))</f>
        <v/>
      </c>
      <c r="I237" s="63"/>
      <c r="J237" s="63"/>
      <c r="K237" s="62" t="str">
        <f t="shared" si="42"/>
        <v/>
      </c>
      <c r="L237" s="207" t="str">
        <f>IF(SUMIFS('Endeavor Budget Template'!$O$86:$O$102,'Endeavor Budget Template'!$B$86:$B$102,'JV- Multiple Depts- CGA Use'!G237)=0,"",
SUMIFS('Endeavor Budget Template'!$O$86:$O$102,'Endeavor Budget Template'!$B$86:$B$102,'JV- Multiple Depts- CGA Use'!G237))</f>
        <v/>
      </c>
      <c r="M237" s="51" t="str">
        <f t="shared" si="43"/>
        <v/>
      </c>
      <c r="N237" s="61"/>
      <c r="O237" s="61"/>
      <c r="P237" s="176"/>
    </row>
    <row r="238" spans="1:16" x14ac:dyDescent="0.25">
      <c r="A238" s="53" t="s">
        <v>123</v>
      </c>
      <c r="B238" s="62" t="str">
        <f t="shared" si="39"/>
        <v/>
      </c>
      <c r="C238" s="62" t="str">
        <f t="shared" si="40"/>
        <v/>
      </c>
      <c r="D238" s="62" t="str">
        <f t="shared" si="41"/>
        <v/>
      </c>
      <c r="E238" s="62" t="str">
        <f>IF(L238="","",IF('Endeavor Budget Template'!$G$6="",'JV- Multiple Depts- CGA Use'!$E$10,'Endeavor Budget Template'!$G$6))</f>
        <v/>
      </c>
      <c r="F238" s="62" t="str">
        <f>IF(L238="","",TEXT(+'Endeavor Budget Template'!$H$6,0))</f>
        <v/>
      </c>
      <c r="G238" s="245">
        <v>7105</v>
      </c>
      <c r="H238" s="62" t="str">
        <f>IF(L238="","",TEXT(+'Endeavor Budget Template'!$I$6,0))</f>
        <v/>
      </c>
      <c r="I238" s="63"/>
      <c r="J238" s="63"/>
      <c r="K238" s="62" t="str">
        <f t="shared" si="42"/>
        <v/>
      </c>
      <c r="L238" s="207" t="str">
        <f>IF(SUMIFS('Endeavor Budget Template'!$O$86:$O$102,'Endeavor Budget Template'!$B$86:$B$102,'JV- Multiple Depts- CGA Use'!G238)=0,"",
SUMIFS('Endeavor Budget Template'!$O$86:$O$102,'Endeavor Budget Template'!$B$86:$B$102,'JV- Multiple Depts- CGA Use'!G238))</f>
        <v/>
      </c>
      <c r="M238" s="51" t="str">
        <f t="shared" si="43"/>
        <v/>
      </c>
      <c r="N238" s="61"/>
      <c r="O238" s="61"/>
      <c r="P238" s="176"/>
    </row>
    <row r="239" spans="1:16" x14ac:dyDescent="0.25">
      <c r="A239" s="53" t="s">
        <v>124</v>
      </c>
      <c r="B239" s="62" t="str">
        <f t="shared" si="39"/>
        <v/>
      </c>
      <c r="C239" s="62" t="str">
        <f t="shared" si="40"/>
        <v/>
      </c>
      <c r="D239" s="62" t="str">
        <f t="shared" si="41"/>
        <v/>
      </c>
      <c r="E239" s="62" t="str">
        <f>IF(L239="","",IF('Endeavor Budget Template'!$G$6="",'JV- Multiple Depts- CGA Use'!$E$10,'Endeavor Budget Template'!$G$6))</f>
        <v/>
      </c>
      <c r="F239" s="62" t="str">
        <f>IF(L239="","",TEXT(+'Endeavor Budget Template'!$H$6,0))</f>
        <v/>
      </c>
      <c r="G239" s="245">
        <v>7110</v>
      </c>
      <c r="H239" s="62" t="str">
        <f>IF(L239="","",TEXT(+'Endeavor Budget Template'!$I$6,0))</f>
        <v/>
      </c>
      <c r="I239" s="63"/>
      <c r="J239" s="63"/>
      <c r="K239" s="62" t="str">
        <f t="shared" si="42"/>
        <v/>
      </c>
      <c r="L239" s="207" t="str">
        <f>IF(SUMIFS('Endeavor Budget Template'!$O$86:$O$102,'Endeavor Budget Template'!$B$86:$B$102,'JV- Multiple Depts- CGA Use'!G239)=0,"",
SUMIFS('Endeavor Budget Template'!$O$86:$O$102,'Endeavor Budget Template'!$B$86:$B$102,'JV- Multiple Depts- CGA Use'!G239))</f>
        <v/>
      </c>
      <c r="M239" s="51" t="str">
        <f t="shared" si="43"/>
        <v/>
      </c>
      <c r="N239" s="61"/>
      <c r="O239" s="61"/>
      <c r="P239" s="176"/>
    </row>
    <row r="240" spans="1:16" x14ac:dyDescent="0.25">
      <c r="A240" s="53" t="s">
        <v>125</v>
      </c>
      <c r="B240" s="62" t="str">
        <f t="shared" si="39"/>
        <v/>
      </c>
      <c r="C240" s="62" t="str">
        <f t="shared" si="40"/>
        <v/>
      </c>
      <c r="D240" s="62" t="str">
        <f t="shared" si="41"/>
        <v/>
      </c>
      <c r="E240" s="62" t="str">
        <f>IF(L240="","",IF('Endeavor Budget Template'!$G$6="",'JV- Multiple Depts- CGA Use'!$E$10,'Endeavor Budget Template'!$G$6))</f>
        <v/>
      </c>
      <c r="F240" s="62" t="str">
        <f>IF(L240="","",TEXT(+'Endeavor Budget Template'!$H$6,0))</f>
        <v/>
      </c>
      <c r="G240" s="245">
        <v>7115</v>
      </c>
      <c r="H240" s="62" t="str">
        <f>IF(L240="","",TEXT(+'Endeavor Budget Template'!$I$6,0))</f>
        <v/>
      </c>
      <c r="I240" s="63"/>
      <c r="J240" s="63"/>
      <c r="K240" s="62" t="str">
        <f t="shared" si="42"/>
        <v/>
      </c>
      <c r="L240" s="207" t="str">
        <f>IF(SUMIFS('Endeavor Budget Template'!$O$86:$O$102,'Endeavor Budget Template'!$B$86:$B$102,'JV- Multiple Depts- CGA Use'!G240)=0,"",
SUMIFS('Endeavor Budget Template'!$O$86:$O$102,'Endeavor Budget Template'!$B$86:$B$102,'JV- Multiple Depts- CGA Use'!G240))</f>
        <v/>
      </c>
      <c r="M240" s="51" t="str">
        <f t="shared" si="43"/>
        <v/>
      </c>
      <c r="N240" s="61"/>
      <c r="O240" s="61"/>
      <c r="P240" s="176"/>
    </row>
    <row r="241" spans="1:16" x14ac:dyDescent="0.25">
      <c r="A241" s="53" t="s">
        <v>37</v>
      </c>
      <c r="B241" s="62" t="str">
        <f t="shared" si="39"/>
        <v/>
      </c>
      <c r="C241" s="62" t="str">
        <f t="shared" si="40"/>
        <v/>
      </c>
      <c r="D241" s="62" t="str">
        <f t="shared" si="41"/>
        <v/>
      </c>
      <c r="E241" s="62" t="str">
        <f>IF(L241="","",IF('Endeavor Budget Template'!$G$6="",'JV- Multiple Depts- CGA Use'!$E$10,'Endeavor Budget Template'!$G$6))</f>
        <v/>
      </c>
      <c r="F241" s="62" t="str">
        <f>IF(L241="","",TEXT(+'Endeavor Budget Template'!$H$6,0))</f>
        <v/>
      </c>
      <c r="G241" s="245" t="s">
        <v>105</v>
      </c>
      <c r="H241" s="62" t="str">
        <f>IF(L241="","",TEXT(+'Endeavor Budget Template'!$I$6,0))</f>
        <v/>
      </c>
      <c r="I241" s="63"/>
      <c r="J241" s="63"/>
      <c r="K241" s="62" t="str">
        <f t="shared" si="42"/>
        <v/>
      </c>
      <c r="L241" s="207" t="str">
        <f>IF(SUMIFS('Endeavor Budget Template'!$O$94:$O$98,'Endeavor Budget Template'!$B$94:$B$98,'JV- Multiple Depts- CGA Use'!G241)=0,"",
SUMIFS('Endeavor Budget Template'!$O$94:$O$98,'Endeavor Budget Template'!$B$94:$B$98,'JV- Multiple Depts- CGA Use'!G241))</f>
        <v/>
      </c>
      <c r="M241" s="51" t="str">
        <f t="shared" si="43"/>
        <v/>
      </c>
      <c r="N241" s="61"/>
      <c r="O241" s="61"/>
      <c r="P241" s="176"/>
    </row>
    <row r="242" spans="1:16" x14ac:dyDescent="0.25">
      <c r="A242" s="53" t="s">
        <v>126</v>
      </c>
      <c r="B242" s="62" t="str">
        <f t="shared" si="39"/>
        <v/>
      </c>
      <c r="C242" s="62" t="str">
        <f t="shared" si="40"/>
        <v/>
      </c>
      <c r="D242" s="62" t="str">
        <f t="shared" si="41"/>
        <v/>
      </c>
      <c r="E242" s="62" t="str">
        <f>IF(L242="","",IF('Endeavor Budget Template'!$G$6="",'JV- Multiple Depts- CGA Use'!$E$10,'Endeavor Budget Template'!$G$6))</f>
        <v/>
      </c>
      <c r="F242" s="62" t="str">
        <f>IF(L242="","",TEXT(+'Endeavor Budget Template'!$H$6,0))</f>
        <v/>
      </c>
      <c r="G242" s="245">
        <v>7400</v>
      </c>
      <c r="H242" s="62" t="str">
        <f>IF(L242="","",TEXT(+'Endeavor Budget Template'!$I$6,0))</f>
        <v/>
      </c>
      <c r="I242" s="63"/>
      <c r="J242" s="63"/>
      <c r="K242" s="62" t="str">
        <f t="shared" si="42"/>
        <v/>
      </c>
      <c r="L242" s="207" t="str">
        <f>IF(SUMIFS('Endeavor Budget Template'!$O$76:$O$78,'Endeavor Budget Template'!$B$76:$B$78,'JV- Multiple Depts- CGA Use'!G242)=0,"",
SUMIFS('Endeavor Budget Template'!$O$76:$O$78,'Endeavor Budget Template'!$B$76:$B$78,'JV- Multiple Depts- CGA Use'!G242))</f>
        <v/>
      </c>
      <c r="M242" s="51" t="str">
        <f t="shared" si="43"/>
        <v/>
      </c>
      <c r="N242" s="61"/>
      <c r="O242" s="61"/>
      <c r="P242" s="176"/>
    </row>
    <row r="243" spans="1:16" x14ac:dyDescent="0.25">
      <c r="A243" s="53" t="s">
        <v>129</v>
      </c>
      <c r="B243" s="62" t="str">
        <f t="shared" si="39"/>
        <v/>
      </c>
      <c r="C243" s="62" t="str">
        <f t="shared" si="40"/>
        <v/>
      </c>
      <c r="D243" s="62" t="str">
        <f t="shared" si="41"/>
        <v/>
      </c>
      <c r="E243" s="62" t="str">
        <f>IF(L243="","",IF('Endeavor Budget Template'!$G$6="",'JV- Multiple Depts- CGA Use'!$E$10,'Endeavor Budget Template'!$G$6))</f>
        <v/>
      </c>
      <c r="F243" s="62" t="str">
        <f>IF(L243="","",TEXT(+'Endeavor Budget Template'!$H$6,0))</f>
        <v/>
      </c>
      <c r="G243" s="235" t="s">
        <v>282</v>
      </c>
      <c r="H243" s="62" t="str">
        <f>IF(L243="","",TEXT(+'Endeavor Budget Template'!$I$6,0))</f>
        <v/>
      </c>
      <c r="I243" s="63"/>
      <c r="J243" s="63"/>
      <c r="K243" s="62" t="str">
        <f t="shared" si="42"/>
        <v/>
      </c>
      <c r="L243" s="259" t="str">
        <f>IF(SUMIFS('Endeavor Budget Template'!$O$75:$O$120,'Endeavor Budget Template'!$C$75:$C$120,"Total F&amp;A Requested")=0,"",
SUMIFS('Endeavor Budget Template'!$O$75:$O$120,'Endeavor Budget Template'!$C$75:$C$120,"Total F&amp;A Requested"))</f>
        <v/>
      </c>
      <c r="M243" s="55" t="str">
        <f t="shared" si="43"/>
        <v/>
      </c>
      <c r="N243" s="61"/>
      <c r="O243" s="61"/>
      <c r="P243" s="176"/>
    </row>
    <row r="244" spans="1:16" x14ac:dyDescent="0.25">
      <c r="I244" s="61"/>
      <c r="J244" s="61"/>
      <c r="L244" s="64">
        <f>SUM(L209:L243)</f>
        <v>0</v>
      </c>
      <c r="M244" s="65" t="s">
        <v>71</v>
      </c>
      <c r="N244" s="61"/>
      <c r="O244" s="61"/>
    </row>
    <row r="245" spans="1:16" x14ac:dyDescent="0.25">
      <c r="I245" s="61"/>
      <c r="J245" s="61"/>
    </row>
    <row r="246" spans="1:16" x14ac:dyDescent="0.25">
      <c r="B246" s="61"/>
      <c r="C246" s="61"/>
      <c r="D246" s="61"/>
      <c r="E246" s="61"/>
      <c r="H246" s="61"/>
      <c r="I246" s="61"/>
      <c r="J246" s="61"/>
      <c r="K246" s="61"/>
    </row>
    <row r="247" spans="1:16" x14ac:dyDescent="0.25">
      <c r="A247" s="50" t="s">
        <v>69</v>
      </c>
      <c r="B247" s="61"/>
      <c r="C247" s="61"/>
      <c r="D247" s="59" t="s">
        <v>82</v>
      </c>
      <c r="E247" s="397"/>
      <c r="F247" s="61"/>
      <c r="G247" s="61"/>
      <c r="H247" s="61"/>
      <c r="I247" s="61"/>
      <c r="J247" s="61"/>
      <c r="K247" s="61"/>
      <c r="M247" s="61"/>
      <c r="N247" s="61"/>
      <c r="O247" s="61"/>
    </row>
    <row r="248" spans="1:16" x14ac:dyDescent="0.25">
      <c r="A248" s="160" t="s">
        <v>173</v>
      </c>
      <c r="B248" s="161" t="s">
        <v>67</v>
      </c>
      <c r="C248" s="161" t="s">
        <v>66</v>
      </c>
      <c r="D248" s="161" t="s">
        <v>65</v>
      </c>
      <c r="E248" s="161" t="s">
        <v>64</v>
      </c>
      <c r="F248" s="161" t="s">
        <v>63</v>
      </c>
      <c r="G248" s="161" t="s">
        <v>62</v>
      </c>
      <c r="H248" s="161" t="s">
        <v>61</v>
      </c>
      <c r="I248" s="161" t="s">
        <v>60</v>
      </c>
      <c r="J248" s="161" t="s">
        <v>59</v>
      </c>
      <c r="K248" s="161" t="s">
        <v>58</v>
      </c>
      <c r="L248" s="162" t="s">
        <v>57</v>
      </c>
      <c r="M248" s="161" t="s">
        <v>56</v>
      </c>
      <c r="N248" s="161" t="s">
        <v>55</v>
      </c>
      <c r="O248" s="65"/>
    </row>
    <row r="249" spans="1:16" x14ac:dyDescent="0.25">
      <c r="A249" s="53" t="s">
        <v>114</v>
      </c>
      <c r="B249" s="62" t="str">
        <f t="shared" ref="B249:B251" si="44">IF(L249="","","05")</f>
        <v/>
      </c>
      <c r="C249" s="62" t="str">
        <f t="shared" ref="C249:C251" si="45">IF(L249="","","BD01")</f>
        <v/>
      </c>
      <c r="D249" s="62" t="str">
        <f t="shared" ref="D249:D251" si="46">IF(L249="","","A")</f>
        <v/>
      </c>
      <c r="E249" s="62" t="str">
        <f>IF(L249="","",IF('Endeavor Budget Template'!$G$6="",'JV- Multiple Depts- CGA Use'!$E$50,'Endeavor Budget Template'!$G$6))</f>
        <v/>
      </c>
      <c r="F249" s="62" t="str">
        <f>IF(L249="","",TEXT(+'Endeavor Budget Template'!$H$6,0))</f>
        <v/>
      </c>
      <c r="G249" s="176">
        <v>7025</v>
      </c>
      <c r="H249" s="62" t="str">
        <f>IF(L249="","",TEXT(+'Endeavor Budget Template'!$I$6,0))</f>
        <v/>
      </c>
      <c r="I249" s="63"/>
      <c r="J249" s="63"/>
      <c r="K249" s="62" t="str">
        <f t="shared" ref="K249:K251" si="47">IF(L249="","","+")</f>
        <v/>
      </c>
      <c r="L249" s="207" t="str">
        <f>IF(SUMIFS('Endeavor Budget Template'!$O$81:$O$85,'Endeavor Budget Template'!$B$81:$B$85,'JV- Multiple Depts- CGA Use'!G249)=0,"",
SUMIFS('Endeavor Budget Template'!$O$81:$O$85,'Endeavor Budget Template'!$B$81:$B$85,'JV- Multiple Depts- CGA Use'!G249))</f>
        <v/>
      </c>
      <c r="M249" s="51" t="str">
        <f>IF(L249="","",$B$8)</f>
        <v/>
      </c>
      <c r="N249" s="61"/>
      <c r="O249" s="61"/>
      <c r="P249" s="209"/>
    </row>
    <row r="250" spans="1:16" x14ac:dyDescent="0.25">
      <c r="A250" s="53" t="s">
        <v>116</v>
      </c>
      <c r="B250" s="62" t="str">
        <f t="shared" si="44"/>
        <v/>
      </c>
      <c r="C250" s="62" t="str">
        <f t="shared" si="45"/>
        <v/>
      </c>
      <c r="D250" s="62" t="str">
        <f t="shared" si="46"/>
        <v/>
      </c>
      <c r="E250" s="62" t="str">
        <f>IF(L250="","",IF('Endeavor Budget Template'!$G$6="",'JV- Multiple Depts- CGA Use'!$E$50,'Endeavor Budget Template'!$G$6))</f>
        <v/>
      </c>
      <c r="F250" s="62" t="str">
        <f>IF(L250="","",TEXT(+'Endeavor Budget Template'!$H$6,0))</f>
        <v/>
      </c>
      <c r="G250" s="176">
        <v>7050</v>
      </c>
      <c r="H250" s="62" t="str">
        <f>IF(L250="","",TEXT(+'Endeavor Budget Template'!$I$6,0))</f>
        <v/>
      </c>
      <c r="I250" s="63"/>
      <c r="J250" s="63"/>
      <c r="K250" s="62" t="str">
        <f t="shared" si="47"/>
        <v/>
      </c>
      <c r="L250" s="207" t="str">
        <f>IF(SUMIFS('Endeavor Budget Template'!$O$81:$O$85,'Endeavor Budget Template'!$B$81:$B$85,'JV- Multiple Depts- CGA Use'!G250)=0,"",
SUMIFS('Endeavor Budget Template'!$O$81:$O$85,'Endeavor Budget Template'!$B$81:$B$85,'JV- Multiple Depts- CGA Use'!G250))</f>
        <v/>
      </c>
      <c r="M250" s="51" t="str">
        <f>IF(L250="","",$B$8)</f>
        <v/>
      </c>
      <c r="P250" s="209"/>
    </row>
    <row r="251" spans="1:16" x14ac:dyDescent="0.25">
      <c r="A251" s="53" t="s">
        <v>37</v>
      </c>
      <c r="B251" s="62" t="str">
        <f t="shared" si="44"/>
        <v/>
      </c>
      <c r="C251" s="62" t="str">
        <f t="shared" si="45"/>
        <v/>
      </c>
      <c r="D251" s="62" t="str">
        <f t="shared" si="46"/>
        <v/>
      </c>
      <c r="E251" s="62" t="str">
        <f>IF(L251="","",IF('Endeavor Budget Template'!$G$6="",'JV- Multiple Depts- CGA Use'!$E$50,'Endeavor Budget Template'!$G$6))</f>
        <v/>
      </c>
      <c r="F251" s="62" t="str">
        <f>IF(L251="","",TEXT(+'Endeavor Budget Template'!$H$6,0))</f>
        <v/>
      </c>
      <c r="G251" s="176">
        <v>7300</v>
      </c>
      <c r="H251" s="62" t="str">
        <f>IF(L251="","",TEXT(+'Endeavor Budget Template'!$I$6,0))</f>
        <v/>
      </c>
      <c r="I251" s="63"/>
      <c r="J251" s="63"/>
      <c r="K251" s="62" t="str">
        <f t="shared" si="47"/>
        <v/>
      </c>
      <c r="L251" s="259" t="str">
        <f>IF(SUMIFS('Endeavor Budget Template'!$O$81:$O$85,'Endeavor Budget Template'!$B$81:$B$85,'JV- Multiple Depts- CGA Use'!G251)=0,"",
SUMIFS('Endeavor Budget Template'!$O$81:$O$85,'Endeavor Budget Template'!$B$81:$B$85,'JV- Multiple Depts- CGA Use'!G251))</f>
        <v/>
      </c>
      <c r="M251" s="55" t="str">
        <f>IF(L251="","",$B$8)</f>
        <v/>
      </c>
      <c r="P251" s="209"/>
    </row>
    <row r="252" spans="1:16" x14ac:dyDescent="0.25">
      <c r="A252" s="53"/>
      <c r="B252" s="62"/>
      <c r="C252" s="62"/>
      <c r="D252" s="62"/>
      <c r="E252" s="62"/>
      <c r="F252" s="62"/>
      <c r="G252" s="62"/>
      <c r="H252" s="62"/>
      <c r="I252" s="63"/>
      <c r="J252" s="63"/>
      <c r="K252" s="62"/>
      <c r="L252" s="64">
        <f>SUM(L249:L251)</f>
        <v>0</v>
      </c>
      <c r="M252" s="65" t="s">
        <v>71</v>
      </c>
    </row>
    <row r="253" spans="1:16" x14ac:dyDescent="0.25">
      <c r="A253" s="53"/>
      <c r="B253" s="62"/>
      <c r="C253" s="62"/>
      <c r="D253" s="62"/>
      <c r="E253" s="62"/>
      <c r="F253" s="62"/>
      <c r="G253" s="62"/>
      <c r="H253" s="62"/>
      <c r="I253" s="63"/>
      <c r="J253" s="63"/>
      <c r="K253" s="62"/>
    </row>
    <row r="254" spans="1:16" x14ac:dyDescent="0.25">
      <c r="A254" s="53"/>
      <c r="B254" s="62"/>
      <c r="C254" s="62"/>
      <c r="D254" s="62"/>
      <c r="E254" s="62"/>
      <c r="F254" s="62"/>
      <c r="G254" s="62"/>
      <c r="H254" s="62"/>
      <c r="I254" s="63"/>
      <c r="J254" s="63"/>
      <c r="K254" s="62"/>
    </row>
    <row r="255" spans="1:16" x14ac:dyDescent="0.25">
      <c r="A255" s="50" t="s">
        <v>68</v>
      </c>
      <c r="B255" s="61"/>
      <c r="C255" s="61"/>
      <c r="D255" s="59" t="s">
        <v>82</v>
      </c>
      <c r="E255" s="397"/>
      <c r="F255" s="61"/>
      <c r="G255" s="61"/>
      <c r="H255" s="61"/>
      <c r="I255" s="61"/>
      <c r="J255" s="61"/>
      <c r="K255" s="61"/>
      <c r="M255" s="61"/>
      <c r="N255" s="61"/>
      <c r="O255" s="61"/>
    </row>
    <row r="256" spans="1:16" x14ac:dyDescent="0.25">
      <c r="A256" s="160" t="s">
        <v>173</v>
      </c>
      <c r="B256" s="161" t="s">
        <v>67</v>
      </c>
      <c r="C256" s="161" t="s">
        <v>66</v>
      </c>
      <c r="D256" s="161" t="s">
        <v>65</v>
      </c>
      <c r="E256" s="161" t="s">
        <v>64</v>
      </c>
      <c r="F256" s="161" t="s">
        <v>63</v>
      </c>
      <c r="G256" s="161" t="s">
        <v>62</v>
      </c>
      <c r="H256" s="161" t="s">
        <v>61</v>
      </c>
      <c r="I256" s="161" t="s">
        <v>60</v>
      </c>
      <c r="J256" s="161" t="s">
        <v>59</v>
      </c>
      <c r="K256" s="161" t="s">
        <v>58</v>
      </c>
      <c r="L256" s="162" t="s">
        <v>57</v>
      </c>
      <c r="M256" s="161" t="s">
        <v>56</v>
      </c>
      <c r="N256" s="161" t="s">
        <v>55</v>
      </c>
      <c r="O256" s="65"/>
    </row>
    <row r="257" spans="1:16" x14ac:dyDescent="0.25">
      <c r="A257" s="53" t="s">
        <v>127</v>
      </c>
      <c r="B257" s="62" t="str">
        <f t="shared" ref="B257" si="48">IF(L257="","","05")</f>
        <v/>
      </c>
      <c r="C257" s="62" t="str">
        <f t="shared" ref="C257" si="49">IF(L257="","","BD01")</f>
        <v/>
      </c>
      <c r="D257" s="62" t="str">
        <f t="shared" ref="D257" si="50">IF(L257="","","A")</f>
        <v/>
      </c>
      <c r="E257" s="62" t="str">
        <f>IF(L257="","",IF('Endeavor Budget Template'!$G$6="",'JV- Multiple Depts- CGA Use'!$E$58,'Endeavor Budget Template'!$G$6))</f>
        <v/>
      </c>
      <c r="F257" s="62" t="str">
        <f>IF(L257="","",TEXT(+'Endeavor Budget Template'!$H$6,0))</f>
        <v/>
      </c>
      <c r="G257" s="176">
        <v>7500</v>
      </c>
      <c r="H257" s="62" t="str">
        <f>IF(L257="","",TEXT(+'Endeavor Budget Template'!$I$6,0))</f>
        <v/>
      </c>
      <c r="I257" s="63"/>
      <c r="J257" s="63"/>
      <c r="K257" s="62" t="str">
        <f t="shared" ref="K257" si="51">IF(L257="","","+")</f>
        <v/>
      </c>
      <c r="L257" s="260" t="str">
        <f>IF(SUMIFS('Endeavor Budget Template'!$O$94:$O$97,'Endeavor Budget Template'!$B$94:$B$97,'JV- Multiple Depts- CGA Use'!G257)=0,"",
SUMIFS('Endeavor Budget Template'!$O$94:$O$97,'Endeavor Budget Template'!$B$94:$B$97,'JV- Multiple Depts- CGA Use'!G257))</f>
        <v/>
      </c>
      <c r="M257" s="55" t="str">
        <f>IF(L257="","",$B$8)</f>
        <v/>
      </c>
      <c r="N257" s="61"/>
      <c r="O257" s="61"/>
      <c r="P257" s="208"/>
    </row>
    <row r="258" spans="1:16" x14ac:dyDescent="0.25">
      <c r="L258" s="64">
        <f>SUM(L257)</f>
        <v>0</v>
      </c>
      <c r="M258" s="65" t="s">
        <v>71</v>
      </c>
      <c r="P258" s="208"/>
    </row>
    <row r="260" spans="1:16" x14ac:dyDescent="0.25">
      <c r="L260" s="210">
        <f>L244+L252+L258</f>
        <v>0</v>
      </c>
      <c r="M260" s="212" t="s">
        <v>253</v>
      </c>
    </row>
    <row r="261" spans="1:16" ht="14.45" customHeight="1" x14ac:dyDescent="0.25">
      <c r="L261" s="194" t="str">
        <f>IF(L260='Endeavor Budget Template'!O320,"Ok","Need Review")</f>
        <v>Ok</v>
      </c>
      <c r="M261" s="195" t="s">
        <v>303</v>
      </c>
      <c r="O261" s="189"/>
      <c r="P261" s="190" t="s">
        <v>183</v>
      </c>
    </row>
    <row r="262" spans="1:16" x14ac:dyDescent="0.25">
      <c r="N262" s="189"/>
      <c r="O262" s="189"/>
      <c r="P262" s="189"/>
    </row>
  </sheetData>
  <sheetProtection sheet="1" objects="1" scenarios="1" formatCells="0" formatColumns="0" formatRows="0" insertColumns="0" insertRows="0" deleteColumns="0" deleteRows="0"/>
  <mergeCells count="4">
    <mergeCell ref="P4:P6"/>
    <mergeCell ref="P69:P71"/>
    <mergeCell ref="P135:P137"/>
    <mergeCell ref="P201:P203"/>
  </mergeCells>
  <conditionalFormatting sqref="A1">
    <cfRule type="expression" dxfId="4" priority="2">
      <formula>CELL("protect",A1)=0</formula>
    </cfRule>
  </conditionalFormatting>
  <conditionalFormatting sqref="L64">
    <cfRule type="cellIs" dxfId="3" priority="7" operator="notEqual">
      <formula>Ok</formula>
    </cfRule>
  </conditionalFormatting>
  <conditionalFormatting sqref="L129">
    <cfRule type="cellIs" dxfId="2" priority="6" operator="notEqual">
      <formula>Ok</formula>
    </cfRule>
  </conditionalFormatting>
  <conditionalFormatting sqref="L195">
    <cfRule type="cellIs" dxfId="1" priority="5" operator="notEqual">
      <formula>Ok</formula>
    </cfRule>
  </conditionalFormatting>
  <conditionalFormatting sqref="L261">
    <cfRule type="cellIs" dxfId="0" priority="4" operator="notEqual">
      <formula>Ok</formula>
    </cfRule>
  </conditionalFormatting>
  <pageMargins left="0.45" right="0.45" top="0.5" bottom="0.5" header="0.3" footer="0.3"/>
  <pageSetup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Instructions</vt:lpstr>
      <vt:lpstr>Endeavor Budget Template</vt:lpstr>
      <vt:lpstr>Tuition Calculator</vt:lpstr>
      <vt:lpstr>Expense Categories Definitions</vt:lpstr>
      <vt:lpstr>Dropdown Data</vt:lpstr>
      <vt:lpstr>JV Input (don't change)</vt:lpstr>
      <vt:lpstr>JV- For CGA Use</vt:lpstr>
      <vt:lpstr>JV- Multiple Depts- CGA Use</vt:lpstr>
      <vt:lpstr>'Endeavor Budget Template'!Print_Area</vt:lpstr>
      <vt:lpstr>Instructions!Print_Area</vt:lpstr>
      <vt:lpstr>'JV- For CGA Use'!Print_Area</vt:lpstr>
      <vt:lpstr>'JV Input (don''t change)'!Print_Area</vt:lpstr>
      <vt:lpstr>'JV- Multiple Depts- CGA Use'!Print_Area</vt:lpstr>
      <vt:lpstr>'Expense Categories Definitions'!Print_Titles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Quintero Naranjo</dc:creator>
  <cp:lastModifiedBy>Silvia Quintero Naranjo</cp:lastModifiedBy>
  <cp:lastPrinted>2026-03-17T16:02:19Z</cp:lastPrinted>
  <dcterms:created xsi:type="dcterms:W3CDTF">2025-06-17T15:51:45Z</dcterms:created>
  <dcterms:modified xsi:type="dcterms:W3CDTF">2026-07-14T14:11:36Z</dcterms:modified>
</cp:coreProperties>
</file>